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952" activeTab="1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26" r:id="rId10"/>
    <sheet name="9工资福利(政府预算)" sheetId="10" r:id="rId11"/>
    <sheet name="10工资福利" sheetId="11" r:id="rId12"/>
    <sheet name="11个人家庭(政府预算)" sheetId="12" r:id="rId13"/>
    <sheet name="12个人家庭" sheetId="13" r:id="rId14"/>
    <sheet name="13商品服务(政府预算)" sheetId="14" r:id="rId15"/>
    <sheet name="14商品服务" sheetId="15" r:id="rId16"/>
    <sheet name="15三公" sheetId="16" r:id="rId17"/>
    <sheet name="16政府性基金" sheetId="17" r:id="rId18"/>
    <sheet name="17政府性基金(政府预算)" sheetId="18" r:id="rId19"/>
    <sheet name="18政府性基金（部门预算）" sheetId="19" r:id="rId20"/>
    <sheet name="19国有资本经营预算" sheetId="20" r:id="rId21"/>
    <sheet name="20财政专户管理资金" sheetId="21" r:id="rId22"/>
    <sheet name="21专项资金预算汇总表" sheetId="22" r:id="rId23"/>
    <sheet name="22项目支出绩效目标表" sheetId="23" r:id="rId24"/>
    <sheet name="23整体支出绩效目标表" sheetId="24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<sst xmlns="http://schemas.openxmlformats.org/spreadsheetml/2006/main" count="1645" uniqueCount="550">
  <si>
    <t>2023年部门预算公开表</t>
  </si>
  <si>
    <t>单位编码：</t>
  </si>
  <si>
    <t>419001</t>
  </si>
  <si>
    <t>单位名称：</t>
  </si>
  <si>
    <t>岳阳县农业农村局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</si>
  <si>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</si>
  <si>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</si>
  <si>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</si>
  <si>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</si>
  <si>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</si>
  <si>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</si>
  <si>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</si>
  <si>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</si>
  <si>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</si>
  <si>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</si>
  <si>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</si>
  <si>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</si>
  <si>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</si>
  <si>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</si>
  <si>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</si>
  <si>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</si>
  <si>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</si>
  <si>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</si>
  <si>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</si>
  <si>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</si>
  <si>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</si>
  <si>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</si>
  <si>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</si>
  <si>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项目支出绩效目标表</t>
  </si>
  <si>
    <t>部门整体支出绩效目标表</t>
  </si>
  <si>
    <t>部门公开表01</t>
  </si>
  <si>
    <t>单位：419001_岳阳县农业农村局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</si>
  <si>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</si>
  <si>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</si>
  <si>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</si>
  <si>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</si>
  <si>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</si>
  <si>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</si>
  <si>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</si>
  <si>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</si>
  <si>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</si>
  <si>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</si>
  <si>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</si>
  <si>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</si>
  <si>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</si>
  <si>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</si>
  <si>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</si>
  <si>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</si>
  <si>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</si>
  <si>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</si>
  <si>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</si>
  <si>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</si>
  <si>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</si>
  <si>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</si>
  <si>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</si>
  <si>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</si>
  <si>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</si>
  <si>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</si>
  <si>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</si>
  <si>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</si>
  <si>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</si>
  <si>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</si>
  <si>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</si>
  <si>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</si>
  <si>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</si>
  <si>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</si>
  <si>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</si>
  <si>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</si>
  <si>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</si>
  <si>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</si>
  <si>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</si>
  <si>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</si>
  <si>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</si>
  <si>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</si>
  <si>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</si>
  <si>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</si>
  <si>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</si>
  <si>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</si>
  <si>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</si>
  <si>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</si>
  <si>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</si>
  <si>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</si>
  <si>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</si>
  <si>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</si>
  <si>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</si>
  <si>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</si>
  <si>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</si>
  <si>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</si>
  <si>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</si>
  <si>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</si>
  <si>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</si>
  <si>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</si>
  <si>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</si>
  <si>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</si>
  <si>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</si>
  <si>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</si>
  <si>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</si>
  <si>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</si>
  <si>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</si>
  <si>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</si>
  <si>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</si>
  <si>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</si>
  <si>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</si>
  <si>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</si>
  <si>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</si>
  <si>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</si>
  <si>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</si>
  <si>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</si>
  <si>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</si>
  <si>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</si>
  <si>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</si>
  <si>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</si>
  <si>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</si>
  <si>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</si>
  <si>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</si>
  <si>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</si>
  <si>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</si>
  <si>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</si>
  <si>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</si>
  <si>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</si>
  <si>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</si>
  <si>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</si>
  <si>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</si>
  <si>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</si>
  <si>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</si>
  <si>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</si>
  <si>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</si>
  <si>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</si>
  <si>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</si>
  <si>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</si>
  <si>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</si>
  <si>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</si>
  <si>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</si>
  <si>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</si>
  <si>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</si>
  <si>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</si>
  <si>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</si>
  <si>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</si>
  <si>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</si>
  <si>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</si>
  <si>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</si>
  <si>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</si>
  <si>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</si>
  <si>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</si>
  <si>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</si>
  <si>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</si>
  <si>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</si>
  <si>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</si>
  <si>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</si>
  <si>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</si>
  <si>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</si>
  <si>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</si>
  <si>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</si>
  <si>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</si>
  <si>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419</t>
  </si>
  <si>
    <t xml:space="preserve">  419001</t>
  </si>
  <si>
    <t xml:space="preserve">  岳阳县农业农村局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</si>
  <si>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</si>
  <si>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</si>
  <si>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</si>
  <si>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</si>
  <si>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</si>
  <si>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</si>
  <si>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</si>
  <si>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</si>
  <si>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</si>
  <si>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</si>
  <si>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</si>
  <si>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</si>
  <si>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208</t>
  </si>
  <si>
    <t>05</t>
  </si>
  <si>
    <t xml:space="preserve">    2080505</t>
  </si>
  <si>
    <t xml:space="preserve">    机关事业单位基本养老保险缴费支出</t>
  </si>
  <si>
    <t>99</t>
  </si>
  <si>
    <t xml:space="preserve">    2089999</t>
  </si>
  <si>
    <t xml:space="preserve">    其他社会保障和就业支出</t>
  </si>
  <si>
    <t>210</t>
  </si>
  <si>
    <t>11</t>
  </si>
  <si>
    <t>01</t>
  </si>
  <si>
    <t xml:space="preserve">    2101101</t>
  </si>
  <si>
    <t xml:space="preserve">    行政单位医疗</t>
  </si>
  <si>
    <t>221</t>
  </si>
  <si>
    <t>02</t>
  </si>
  <si>
    <t xml:space="preserve">    2210201</t>
  </si>
  <si>
    <t xml:space="preserve">    住房公积金</t>
  </si>
  <si>
    <t>213</t>
  </si>
  <si>
    <t xml:space="preserve">    2130101</t>
  </si>
  <si>
    <t xml:space="preserve">    行政运行</t>
  </si>
  <si>
    <t>农业生产发展</t>
  </si>
  <si>
    <t>农产品加工与促销</t>
  </si>
  <si>
    <t>农业资源保护修复与利用</t>
  </si>
  <si>
    <t>其他农业农村支出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</si>
  <si>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</si>
  <si>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</si>
  <si>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</si>
  <si>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</si>
  <si>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</si>
  <si>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</si>
  <si>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</si>
  <si>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</si>
  <si>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</si>
  <si>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</si>
  <si>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</si>
  <si>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</si>
  <si>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</si>
  <si>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</si>
  <si>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</si>
  <si>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</si>
  <si>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</si>
  <si>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</si>
  <si>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419001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</si>
  <si>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</si>
  <si>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</si>
  <si>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</si>
  <si>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</si>
  <si>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</si>
  <si>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</si>
  <si>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</si>
  <si>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</si>
  <si>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</si>
  <si>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</si>
  <si>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</si>
  <si>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</si>
  <si>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</si>
  <si>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</si>
  <si>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</si>
  <si>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</si>
  <si>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</si>
  <si>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</si>
  <si>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</si>
  <si>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</si>
  <si>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</si>
  <si>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</si>
  <si>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</si>
  <si>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</si>
  <si>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</si>
  <si>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>部门公开表08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</si>
  <si>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</si>
  <si>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</si>
  <si>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</si>
  <si>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</si>
  <si>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</si>
  <si>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</si>
  <si>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</si>
  <si>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</si>
  <si>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</si>
  <si>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</si>
  <si>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</si>
  <si>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30107</t>
  </si>
  <si>
    <t xml:space="preserve">  绩效工资</t>
  </si>
  <si>
    <t xml:space="preserve">  30108</t>
  </si>
  <si>
    <t xml:space="preserve">  机关事业单位基本养老保险缴费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</si>
  <si>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</si>
  <si>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</si>
  <si>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</si>
  <si>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</si>
  <si>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</si>
  <si>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</si>
  <si>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</si>
  <si>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</si>
  <si>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医疗费</t>
  </si>
  <si>
    <t>其他工资福利支出</t>
  </si>
  <si>
    <t>302</t>
  </si>
  <si>
    <t>商品和服务支出</t>
  </si>
  <si>
    <t xml:space="preserve">  30201</t>
  </si>
  <si>
    <t xml:space="preserve">  办公费</t>
  </si>
  <si>
    <t xml:space="preserve">  印刷费</t>
  </si>
  <si>
    <t xml:space="preserve">  30205</t>
  </si>
  <si>
    <t xml:space="preserve">  水费</t>
  </si>
  <si>
    <t xml:space="preserve">  30206</t>
  </si>
  <si>
    <t xml:space="preserve">  电费</t>
  </si>
  <si>
    <t xml:space="preserve">  邮电费</t>
  </si>
  <si>
    <t xml:space="preserve">  物业管理费</t>
  </si>
  <si>
    <t xml:space="preserve">  30211</t>
  </si>
  <si>
    <t xml:space="preserve">  差旅费</t>
  </si>
  <si>
    <t xml:space="preserve">  维修（护）费</t>
  </si>
  <si>
    <t>租赁费</t>
  </si>
  <si>
    <t xml:space="preserve">  会议费</t>
  </si>
  <si>
    <t xml:space="preserve">  30216</t>
  </si>
  <si>
    <t xml:space="preserve">  培训费</t>
  </si>
  <si>
    <t xml:space="preserve">  30217</t>
  </si>
  <si>
    <t xml:space="preserve">  公务接待费</t>
  </si>
  <si>
    <t>专用材料费</t>
  </si>
  <si>
    <t xml:space="preserve">  劳务费</t>
  </si>
  <si>
    <t xml:space="preserve">  委托业务费</t>
  </si>
  <si>
    <t xml:space="preserve">  工会经费</t>
  </si>
  <si>
    <t xml:space="preserve">  30231</t>
  </si>
  <si>
    <t xml:space="preserve">  公务用车运行维护费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</si>
  <si>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</si>
  <si>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</si>
  <si>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</si>
  <si>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</si>
  <si>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>注：如本表格为空，则表示本年度未安排此项目。</t>
  </si>
  <si>
    <t>部门公开表09</t>
  </si>
  <si>
    <t>工资奖金津补贴</t>
  </si>
  <si>
    <t>社会保障缴费</t>
  </si>
  <si>
    <t>住房公积金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</si>
  <si>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</si>
  <si>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</si>
  <si>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</si>
  <si>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</si>
  <si>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</si>
  <si>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</si>
  <si>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</si>
  <si>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</si>
  <si>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</si>
  <si>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</si>
  <si>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</si>
  <si>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</si>
  <si>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</si>
  <si>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</si>
  <si>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</si>
  <si>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</si>
  <si>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</si>
  <si>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</si>
  <si>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</si>
  <si>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</si>
  <si>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</si>
  <si>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</si>
  <si>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</si>
  <si>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</si>
  <si>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</si>
  <si>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</si>
  <si>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</si>
  <si>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</si>
  <si>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</si>
  <si>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</si>
  <si>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</si>
  <si>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</si>
  <si>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</si>
  <si>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</si>
  <si>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</si>
  <si>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</si>
  <si>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</si>
  <si>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</si>
  <si>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</si>
  <si>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</si>
  <si>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</si>
  <si>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</si>
  <si>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</si>
  <si>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</si>
  <si>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</si>
  <si>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</si>
  <si>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</si>
  <si>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</si>
  <si>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</si>
  <si>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</si>
  <si>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</si>
  <si>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</si>
  <si>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</si>
  <si>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</si>
  <si>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</si>
  <si>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</si>
  <si>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</si>
  <si>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</si>
  <si>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</si>
  <si>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</si>
  <si>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</si>
  <si>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</si>
  <si>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</si>
  <si>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</si>
  <si>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</si>
  <si>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</si>
  <si>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</si>
  <si>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</si>
  <si>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</si>
  <si>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</si>
  <si>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</si>
  <si>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</si>
  <si>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</si>
  <si>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</si>
  <si>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</si>
  <si>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</si>
  <si>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国有资本经营预算支出表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</si>
  <si>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</si>
  <si>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</si>
  <si>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</si>
  <si>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</si>
  <si>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</si>
  <si>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</si>
  <si>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</si>
  <si>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</si>
  <si>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</si>
  <si>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</si>
  <si>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</si>
  <si>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</si>
  <si>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</si>
  <si>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</si>
  <si>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</si>
  <si>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</si>
  <si>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</si>
  <si>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419001</t>
  </si>
  <si>
    <t>粮食高产创建</t>
  </si>
  <si>
    <t>农产品质量安全检查</t>
  </si>
  <si>
    <t>农技推广中心</t>
  </si>
  <si>
    <t>农业局管理工作经费</t>
  </si>
  <si>
    <t>农业劳模</t>
  </si>
  <si>
    <t>农业综合执法</t>
  </si>
  <si>
    <t>新农村建设</t>
  </si>
  <si>
    <t>粮食生产项目</t>
  </si>
  <si>
    <t>省级现代农业产业园</t>
  </si>
  <si>
    <t>“洞庭香米”产业集群项目</t>
  </si>
  <si>
    <t>农产品产地冷藏保鲜项目</t>
  </si>
  <si>
    <t>化肥减量项目</t>
  </si>
  <si>
    <t>贷款贴息项目</t>
  </si>
  <si>
    <t>其他项目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</si>
  <si>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</si>
  <si>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</si>
  <si>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</si>
  <si>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</si>
  <si>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</si>
  <si>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</si>
  <si>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</si>
  <si>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</si>
  <si>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</si>
  <si>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</si>
  <si>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</si>
  <si>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</si>
  <si>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</si>
  <si>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</si>
  <si>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成本指标</t>
  </si>
  <si>
    <t>经济成本指标</t>
  </si>
  <si>
    <t>预算控制数</t>
  </si>
  <si>
    <t>万元</t>
  </si>
  <si>
    <t>定量</t>
  </si>
  <si>
    <t>产出指标</t>
  </si>
  <si>
    <t>数量指标</t>
  </si>
  <si>
    <t>完成年初工作计划</t>
  </si>
  <si>
    <t>次</t>
  </si>
  <si>
    <t>定性</t>
  </si>
  <si>
    <t>质量指标</t>
  </si>
  <si>
    <t>高质高效完成会议内容</t>
  </si>
  <si>
    <t>高质高效</t>
  </si>
  <si>
    <t>-</t>
  </si>
  <si>
    <t>时效指标</t>
  </si>
  <si>
    <t>实施时间</t>
  </si>
  <si>
    <t>1月-12月</t>
  </si>
  <si>
    <t>月</t>
  </si>
  <si>
    <t>效益指标</t>
  </si>
  <si>
    <t>社会效益指标</t>
  </si>
  <si>
    <t>会议效果</t>
  </si>
  <si>
    <t>良好</t>
  </si>
  <si>
    <t>满意度指标</t>
  </si>
  <si>
    <t>服务对象满意度指标</t>
  </si>
  <si>
    <t>职工满意度</t>
  </si>
  <si>
    <t>%</t>
  </si>
  <si>
    <t xml:space="preserve">  粮食高产创建</t>
  </si>
  <si>
    <t>经济效益指标</t>
  </si>
  <si>
    <t>提高</t>
  </si>
  <si>
    <t>服务对象满意度</t>
  </si>
  <si>
    <t>完成</t>
  </si>
  <si>
    <t>全年</t>
  </si>
  <si>
    <t xml:space="preserve">  农产品质量安全检查</t>
  </si>
  <si>
    <t>农产品质量抽检</t>
  </si>
  <si>
    <t>抽检效益</t>
  </si>
  <si>
    <t>确保农产品质量安全</t>
  </si>
  <si>
    <t>按年初计划完成</t>
  </si>
  <si>
    <t>次数</t>
  </si>
  <si>
    <t>安排金额</t>
  </si>
  <si>
    <t xml:space="preserve">  农技推广中心</t>
  </si>
  <si>
    <t>达到既定效果</t>
  </si>
  <si>
    <t>达到</t>
  </si>
  <si>
    <t>及时拨付</t>
  </si>
  <si>
    <t>下达</t>
  </si>
  <si>
    <t>按年初工作计划</t>
  </si>
  <si>
    <t>按计划</t>
  </si>
  <si>
    <t>完成金额</t>
  </si>
  <si>
    <t xml:space="preserve">  农业局管理工作经费</t>
  </si>
  <si>
    <t>按时</t>
  </si>
  <si>
    <t>人次</t>
  </si>
  <si>
    <t xml:space="preserve">  农业劳模</t>
  </si>
  <si>
    <t>奖励</t>
  </si>
  <si>
    <t>按批复</t>
  </si>
  <si>
    <t>个</t>
  </si>
  <si>
    <t xml:space="preserve">  农业综合执法</t>
  </si>
  <si>
    <t>执法效果明显</t>
  </si>
  <si>
    <t>群众满意</t>
  </si>
  <si>
    <t>按工作计划完成</t>
  </si>
  <si>
    <t xml:space="preserve">  新农村建设</t>
  </si>
  <si>
    <t>生态环境成本指标</t>
  </si>
  <si>
    <t>新农村建设效果明显</t>
  </si>
  <si>
    <t>效果明显</t>
  </si>
  <si>
    <t>按年初工作计划进行</t>
  </si>
  <si>
    <t>粮食生产相关专项</t>
  </si>
  <si>
    <t>按年初工作计划完成</t>
  </si>
  <si>
    <t>1-12月</t>
  </si>
  <si>
    <t>每户年增收</t>
  </si>
  <si>
    <t>元</t>
  </si>
  <si>
    <t>农户积极性</t>
  </si>
  <si>
    <t>带动农户积极性</t>
  </si>
  <si>
    <t>群众满意度</t>
  </si>
  <si>
    <t>园区农作物病虫害绿色防控覆盖率</t>
  </si>
  <si>
    <t>带动农民收入增福</t>
  </si>
  <si>
    <t>推动农业产业发展</t>
  </si>
  <si>
    <t>明显</t>
  </si>
  <si>
    <t>续建产业集群</t>
  </si>
  <si>
    <t>带动农户数量和服务水平</t>
  </si>
  <si>
    <t>不断提升</t>
  </si>
  <si>
    <t>生态效益指标</t>
  </si>
  <si>
    <t>园区农药化肥施用量</t>
  </si>
  <si>
    <t>零增长</t>
  </si>
  <si>
    <t>符合库容规模的技术要求</t>
  </si>
  <si>
    <t>减少果蔬损耗</t>
  </si>
  <si>
    <t>减少</t>
  </si>
  <si>
    <t>带动主体发展产业致富</t>
  </si>
  <si>
    <t>项目合格率</t>
  </si>
  <si>
    <t>提高农产品品质</t>
  </si>
  <si>
    <t>降低农用化肥污染</t>
  </si>
  <si>
    <t>数量指标 支持新型经营主体个数</t>
  </si>
  <si>
    <t>应报尽报</t>
  </si>
  <si>
    <t>支持新型经营主体个数</t>
  </si>
  <si>
    <t>户</t>
  </si>
  <si>
    <t>贷款信息真实性</t>
  </si>
  <si>
    <t>真实</t>
  </si>
  <si>
    <t>减轻经营主体财务压力</t>
  </si>
  <si>
    <t>缓解</t>
  </si>
  <si>
    <t>带动农民就业能力</t>
  </si>
  <si>
    <t>提高农户积极性</t>
  </si>
  <si>
    <t>减少农业污染</t>
  </si>
  <si>
    <t>部门公开表23</t>
  </si>
  <si>
    <t>整体支出绩效目标表</t>
  </si>
  <si>
    <t>单位：单位：419001_岳阳县农业农村局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</si>
  <si>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</si>
  <si>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</si>
  <si>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</si>
  <si>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</si>
  <si>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</si>
  <si>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</si>
  <si>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</si>
  <si>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</si>
  <si>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</si>
  <si>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</si>
  <si>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目标1：保工资保运转                                                                                            目标2：完成粮食稳面稳产目标任务                                                                     目标3：持续深化农村人居环境整治五年行动                                                                     目标4：推进农产品质量安全示范县创建                                                      目标5：加大农业项目争取力度</t>
  </si>
  <si>
    <t xml:space="preserve"> 数量指标</t>
  </si>
  <si>
    <t>财政供养人员控制率</t>
  </si>
  <si>
    <t xml:space="preserve"> 质量指标</t>
  </si>
  <si>
    <t>政府采购执行率</t>
  </si>
  <si>
    <t>≥</t>
  </si>
  <si>
    <t xml:space="preserve"> 时效指标</t>
  </si>
  <si>
    <t>资金给付及时性</t>
  </si>
  <si>
    <t>及时</t>
  </si>
  <si>
    <t>≤</t>
  </si>
  <si>
    <t xml:space="preserve">效益指标 </t>
  </si>
  <si>
    <t>农业知识普及率</t>
  </si>
  <si>
    <t>减少农业生产用药、用肥、用水，节省浇灌，减少农业生产面源污染，减少农民生活垃圾环境污染</t>
  </si>
  <si>
    <t xml:space="preserve"> 可持续影响指标</t>
  </si>
  <si>
    <t>长期影响</t>
  </si>
  <si>
    <t>长期</t>
  </si>
  <si>
    <t>被维护对象及群众满意率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</si>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</sst>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0.00"/>
  </numFmts>
  <fonts count="34"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sz val="9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5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7" borderId="10" applyNumberFormat="0" applyAlignment="0" applyProtection="0">
      <alignment vertical="center"/>
    </xf>
    <xf numFmtId="0" fontId="25" fillId="7" borderId="9" applyNumberFormat="0" applyAlignment="0" applyProtection="0">
      <alignment vertical="center"/>
    </xf>
    <xf numFmtId="0" fontId="26" fillId="8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</cellStyleXfs>
  <cellXfs count="108"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58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0" fillId="0" borderId="0" xfId="0" applyFont="1" applyFill="1">
      <alignment vertical="center"/>
    </xf>
    <xf numFmtId="0" fontId="3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5" fillId="4" borderId="1" xfId="0" applyNumberFormat="1" applyFont="1" applyFill="1" applyBorder="1" applyAlignment="1">
      <alignment horizontal="right" vertical="center" wrapText="1"/>
    </xf>
    <xf numFmtId="0" fontId="0" fillId="0" borderId="0" xfId="0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right" vertical="center" wrapText="1"/>
    </xf>
    <xf numFmtId="177" fontId="5" fillId="0" borderId="2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10" fontId="0" fillId="0" borderId="0" xfId="3" applyNumberFormat="1" applyFont="1">
      <alignment vertical="center"/>
    </xf>
    <xf numFmtId="0" fontId="4" fillId="0" borderId="0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E4" sqref="E4:H5"/>
    </sheetView>
  </sheetViews>
  <sheetFormatPr defaultColWidth="10" defaultRowHeight="14.4" outlineLevelRow="7"/>
  <cols>
    <col min="1" max="1" width="3.66666666666667" customWidth="1"/>
    <col min="2" max="2" width="3.7962962962963" customWidth="1"/>
    <col min="3" max="3" width="4.62037037037037" customWidth="1"/>
    <col min="4" max="4" width="19.2685185185185" customWidth="1"/>
    <col min="5" max="11" width="9.76851851851852" customWidth="1"/>
  </cols>
  <sheetData>
    <row r="1" ht="73.3" customHeight="1" spans="1:9">
      <c r="A1" s="105" t="s">
        <v>0</v>
      </c>
      <c r="B1" s="105"/>
      <c r="C1" s="105"/>
      <c r="D1" s="105"/>
      <c r="E1" s="105"/>
      <c r="F1" s="105"/>
      <c r="G1" s="105"/>
      <c r="H1" s="105"/>
      <c r="I1" s="105"/>
    </row>
    <row r="2" ht="23.25" customHeight="1" spans="1:9">
      <c r="A2" s="15"/>
      <c r="B2" s="15"/>
      <c r="C2" s="15"/>
      <c r="D2" s="15"/>
      <c r="E2" s="15"/>
      <c r="F2" s="15"/>
      <c r="G2" s="15"/>
      <c r="H2" s="15"/>
      <c r="I2" s="15"/>
    </row>
    <row r="3" ht="21.55" customHeight="1" spans="1:9">
      <c r="A3" s="15"/>
      <c r="B3" s="15"/>
      <c r="C3" s="15"/>
      <c r="D3" s="15"/>
      <c r="E3" s="15"/>
      <c r="F3" s="15"/>
      <c r="G3" s="15"/>
      <c r="H3" s="15"/>
      <c r="I3" s="15"/>
    </row>
    <row r="4" ht="39.65" customHeight="1" spans="1:9">
      <c r="A4" s="106"/>
      <c r="B4" s="107"/>
      <c r="C4" s="3"/>
      <c r="D4" s="106" t="s">
        <v>1</v>
      </c>
      <c r="E4" s="107" t="s">
        <v>2</v>
      </c>
      <c r="F4" s="107"/>
      <c r="G4" s="107"/>
      <c r="H4" s="107"/>
      <c r="I4" s="3"/>
    </row>
    <row r="5" ht="54.3" customHeight="1" spans="1:9">
      <c r="A5" s="106"/>
      <c r="B5" s="107"/>
      <c r="C5" s="3"/>
      <c r="D5" s="106" t="s">
        <v>3</v>
      </c>
      <c r="E5" s="107" t="s">
        <v>4</v>
      </c>
      <c r="F5" s="107"/>
      <c r="G5" s="107"/>
      <c r="H5" s="107"/>
      <c r="I5" s="3"/>
    </row>
    <row r="6" ht="16.35" customHeight="1"/>
    <row r="7" ht="16.35" customHeight="1"/>
    <row r="8" ht="16.35" customHeight="1" spans="4:4">
      <c r="D8" s="3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workbookViewId="0">
      <selection activeCell="B23" sqref="B23"/>
    </sheetView>
  </sheetViews>
  <sheetFormatPr defaultColWidth="10" defaultRowHeight="14.4" outlineLevelCol="4"/>
  <cols>
    <col min="1" max="1" width="15.8796296296296" style="65" customWidth="1"/>
    <col min="2" max="2" width="26.75" style="65" customWidth="1"/>
    <col min="3" max="3" width="14.6296296296296" style="65" customWidth="1"/>
    <col min="4" max="4" width="18.6296296296296" style="65" customWidth="1"/>
    <col min="5" max="5" width="16.3796296296296" style="65" customWidth="1"/>
    <col min="6" max="16384" width="10" style="65"/>
  </cols>
  <sheetData>
    <row r="1" s="65" customFormat="1" ht="18.95" customHeight="1" spans="1:5">
      <c r="A1" s="3"/>
      <c r="B1" s="3"/>
      <c r="C1" s="3"/>
      <c r="D1" s="3"/>
      <c r="E1" s="36" t="s">
        <v>236</v>
      </c>
    </row>
    <row r="2" s="65" customFormat="1" ht="40.5" customHeight="1" spans="1:5">
      <c r="A2" s="38" t="s">
        <v>14</v>
      </c>
      <c r="B2" s="38"/>
      <c r="C2" s="38"/>
      <c r="D2" s="38"/>
      <c r="E2" s="38"/>
    </row>
    <row r="3" s="65" customFormat="1" ht="20.65" customHeight="1" spans="1:5">
      <c r="A3" s="66" t="s">
        <v>31</v>
      </c>
      <c r="B3" s="66"/>
      <c r="C3" s="66"/>
      <c r="D3" s="66"/>
      <c r="E3" s="67" t="s">
        <v>237</v>
      </c>
    </row>
    <row r="4" s="65" customFormat="1" ht="38.85" customHeight="1" spans="1:5">
      <c r="A4" s="17" t="s">
        <v>238</v>
      </c>
      <c r="B4" s="17"/>
      <c r="C4" s="17" t="s">
        <v>239</v>
      </c>
      <c r="D4" s="17"/>
      <c r="E4" s="17"/>
    </row>
    <row r="5" s="65" customFormat="1" ht="22.9" customHeight="1" spans="1:5">
      <c r="A5" s="17" t="s">
        <v>240</v>
      </c>
      <c r="B5" s="17" t="s">
        <v>160</v>
      </c>
      <c r="C5" s="17" t="s">
        <v>136</v>
      </c>
      <c r="D5" s="17" t="s">
        <v>234</v>
      </c>
      <c r="E5" s="17" t="s">
        <v>235</v>
      </c>
    </row>
    <row r="6" s="65" customFormat="1" ht="26.45" customHeight="1" spans="1:5">
      <c r="A6" s="19" t="s">
        <v>241</v>
      </c>
      <c r="B6" s="19" t="s">
        <v>213</v>
      </c>
      <c r="C6" s="68">
        <f>D6+E6</f>
        <v>1386.188302</v>
      </c>
      <c r="D6" s="68">
        <f>SUM(D7:D17)</f>
        <v>1386.188302</v>
      </c>
      <c r="E6" s="68"/>
    </row>
    <row r="7" s="65" customFormat="1" ht="26.45" customHeight="1" spans="1:5">
      <c r="A7" s="22" t="s">
        <v>242</v>
      </c>
      <c r="B7" s="22" t="s">
        <v>243</v>
      </c>
      <c r="C7" s="69"/>
      <c r="D7" s="69">
        <f>'10工资福利'!H6</f>
        <v>530.9052</v>
      </c>
      <c r="E7" s="69"/>
    </row>
    <row r="8" s="65" customFormat="1" ht="26.45" customHeight="1" spans="1:5">
      <c r="A8" s="22" t="s">
        <v>244</v>
      </c>
      <c r="B8" s="22" t="s">
        <v>245</v>
      </c>
      <c r="C8" s="69"/>
      <c r="D8" s="69">
        <f>'10工资福利'!I6</f>
        <v>267.7685</v>
      </c>
      <c r="E8" s="69"/>
    </row>
    <row r="9" s="65" customFormat="1" ht="26.45" customHeight="1" spans="1:5">
      <c r="A9" s="22" t="s">
        <v>246</v>
      </c>
      <c r="B9" s="22" t="s">
        <v>247</v>
      </c>
      <c r="C9" s="69"/>
      <c r="D9" s="69">
        <f>'10工资福利'!J6</f>
        <v>85</v>
      </c>
      <c r="E9" s="69"/>
    </row>
    <row r="10" s="65" customFormat="1" ht="26.45" customHeight="1" spans="1:5">
      <c r="A10" s="22" t="s">
        <v>248</v>
      </c>
      <c r="B10" s="22" t="s">
        <v>249</v>
      </c>
      <c r="C10" s="69"/>
      <c r="D10" s="69">
        <f>'10工资福利'!K6</f>
        <v>147.7824</v>
      </c>
      <c r="E10" s="69"/>
    </row>
    <row r="11" s="65" customFormat="1" ht="26.45" customHeight="1" spans="1:5">
      <c r="A11" s="22" t="s">
        <v>250</v>
      </c>
      <c r="B11" s="22" t="s">
        <v>251</v>
      </c>
      <c r="C11" s="69"/>
      <c r="D11" s="69">
        <f>'10工资福利'!M6</f>
        <v>124.564032</v>
      </c>
      <c r="E11" s="68"/>
    </row>
    <row r="12" s="65" customFormat="1" ht="26.45" customHeight="1" spans="1:5">
      <c r="A12" s="22" t="s">
        <v>252</v>
      </c>
      <c r="B12" s="22" t="s">
        <v>253</v>
      </c>
      <c r="C12" s="69"/>
      <c r="D12" s="69">
        <f>'10工资福利'!O6</f>
        <v>66.174642</v>
      </c>
      <c r="E12" s="69"/>
    </row>
    <row r="13" s="65" customFormat="1" ht="26.45" customHeight="1" spans="1:5">
      <c r="A13" s="22" t="s">
        <v>254</v>
      </c>
      <c r="B13" s="22" t="s">
        <v>255</v>
      </c>
      <c r="C13" s="69"/>
      <c r="D13" s="69">
        <f>'10工资福利'!P6</f>
        <v>7.785252</v>
      </c>
      <c r="E13" s="69"/>
    </row>
    <row r="14" s="65" customFormat="1" ht="26.45" customHeight="1" spans="1:5">
      <c r="A14" s="22" t="s">
        <v>256</v>
      </c>
      <c r="B14" s="22" t="s">
        <v>257</v>
      </c>
      <c r="C14" s="69"/>
      <c r="D14" s="69">
        <f>'10工资福利'!Q6</f>
        <v>7.785252</v>
      </c>
      <c r="E14" s="69"/>
    </row>
    <row r="15" s="65" customFormat="1" ht="26.45" customHeight="1" spans="1:5">
      <c r="A15" s="22" t="s">
        <v>258</v>
      </c>
      <c r="B15" s="22" t="s">
        <v>259</v>
      </c>
      <c r="C15" s="69"/>
      <c r="D15" s="69">
        <f>'10工资福利'!R6</f>
        <v>93.423024</v>
      </c>
      <c r="E15" s="69"/>
    </row>
    <row r="16" s="65" customFormat="1" ht="26.45" customHeight="1" spans="1:5">
      <c r="A16" s="22">
        <v>30114</v>
      </c>
      <c r="B16" s="22" t="s">
        <v>260</v>
      </c>
      <c r="C16" s="69"/>
      <c r="D16" s="69">
        <f>'10工资福利'!U6</f>
        <v>20</v>
      </c>
      <c r="E16" s="69"/>
    </row>
    <row r="17" s="65" customFormat="1" ht="26.45" customHeight="1" spans="1:5">
      <c r="A17" s="22">
        <v>30199</v>
      </c>
      <c r="B17" s="22" t="s">
        <v>261</v>
      </c>
      <c r="C17" s="69"/>
      <c r="D17" s="69">
        <f>'10工资福利'!V6</f>
        <v>35</v>
      </c>
      <c r="E17" s="69"/>
    </row>
    <row r="18" s="65" customFormat="1" ht="26.45" customHeight="1" spans="1:5">
      <c r="A18" s="19" t="s">
        <v>262</v>
      </c>
      <c r="B18" s="19" t="s">
        <v>263</v>
      </c>
      <c r="C18" s="68"/>
      <c r="D18" s="68"/>
      <c r="E18" s="68">
        <f>SUM(E19:E37)</f>
        <v>473.326</v>
      </c>
    </row>
    <row r="19" s="65" customFormat="1" ht="26.45" customHeight="1" spans="1:5">
      <c r="A19" s="22" t="s">
        <v>264</v>
      </c>
      <c r="B19" s="22" t="s">
        <v>265</v>
      </c>
      <c r="C19" s="69"/>
      <c r="D19" s="69"/>
      <c r="E19" s="69">
        <f>'14商品服务'!G6</f>
        <v>22.002</v>
      </c>
    </row>
    <row r="20" s="65" customFormat="1" ht="26.45" customHeight="1" spans="1:5">
      <c r="A20" s="22">
        <v>30202</v>
      </c>
      <c r="B20" s="22" t="s">
        <v>266</v>
      </c>
      <c r="C20" s="69"/>
      <c r="D20" s="69"/>
      <c r="E20" s="69">
        <f>'14商品服务'!H6</f>
        <v>16.976</v>
      </c>
    </row>
    <row r="21" s="65" customFormat="1" ht="26.45" customHeight="1" spans="1:5">
      <c r="A21" s="22" t="s">
        <v>267</v>
      </c>
      <c r="B21" s="22" t="s">
        <v>268</v>
      </c>
      <c r="C21" s="69"/>
      <c r="D21" s="69"/>
      <c r="E21" s="69">
        <f>'14商品服务'!K6</f>
        <v>14.596</v>
      </c>
    </row>
    <row r="22" s="65" customFormat="1" ht="26.45" customHeight="1" spans="1:5">
      <c r="A22" s="22" t="s">
        <v>269</v>
      </c>
      <c r="B22" s="22" t="s">
        <v>270</v>
      </c>
      <c r="C22" s="69"/>
      <c r="D22" s="69"/>
      <c r="E22" s="69">
        <f>'14商品服务'!L6</f>
        <v>11.818</v>
      </c>
    </row>
    <row r="23" s="65" customFormat="1" ht="26.45" customHeight="1" spans="1:5">
      <c r="A23" s="22">
        <v>30207</v>
      </c>
      <c r="B23" s="22" t="s">
        <v>271</v>
      </c>
      <c r="C23" s="69"/>
      <c r="D23" s="69"/>
      <c r="E23" s="69">
        <f>'14商品服务'!M6</f>
        <v>11.48</v>
      </c>
    </row>
    <row r="24" s="65" customFormat="1" ht="26.45" customHeight="1" spans="1:5">
      <c r="A24" s="22">
        <v>30209</v>
      </c>
      <c r="B24" s="22" t="s">
        <v>272</v>
      </c>
      <c r="C24" s="69"/>
      <c r="D24" s="69"/>
      <c r="E24" s="69">
        <f>'14商品服务'!O6</f>
        <v>15.766</v>
      </c>
    </row>
    <row r="25" s="65" customFormat="1" ht="26.45" customHeight="1" spans="1:5">
      <c r="A25" s="22" t="s">
        <v>273</v>
      </c>
      <c r="B25" s="22" t="s">
        <v>274</v>
      </c>
      <c r="C25" s="69"/>
      <c r="D25" s="69"/>
      <c r="E25" s="69">
        <f>'14商品服务'!P6</f>
        <v>12.096</v>
      </c>
    </row>
    <row r="26" s="65" customFormat="1" ht="26.45" customHeight="1" spans="1:5">
      <c r="A26" s="22">
        <v>30213</v>
      </c>
      <c r="B26" s="22" t="s">
        <v>275</v>
      </c>
      <c r="C26" s="69"/>
      <c r="D26" s="69"/>
      <c r="E26" s="69">
        <f>'14商品服务'!R6</f>
        <v>6.596</v>
      </c>
    </row>
    <row r="27" s="65" customFormat="1" ht="26.45" customHeight="1" spans="1:5">
      <c r="A27" s="22">
        <v>30214</v>
      </c>
      <c r="B27" s="22" t="s">
        <v>276</v>
      </c>
      <c r="C27" s="69"/>
      <c r="D27" s="69"/>
      <c r="E27" s="69">
        <f>'14商品服务'!S6</f>
        <v>3</v>
      </c>
    </row>
    <row r="28" s="65" customFormat="1" ht="26.45" customHeight="1" spans="1:5">
      <c r="A28" s="22">
        <v>30215</v>
      </c>
      <c r="B28" s="22" t="s">
        <v>277</v>
      </c>
      <c r="C28" s="69"/>
      <c r="D28" s="69"/>
      <c r="E28" s="69">
        <f>'14商品服务'!T6</f>
        <v>9</v>
      </c>
    </row>
    <row r="29" s="65" customFormat="1" ht="26.45" customHeight="1" spans="1:5">
      <c r="A29" s="22" t="s">
        <v>278</v>
      </c>
      <c r="B29" s="22" t="s">
        <v>279</v>
      </c>
      <c r="C29" s="69"/>
      <c r="D29" s="69"/>
      <c r="E29" s="69">
        <f>'14商品服务'!U6</f>
        <v>3.584</v>
      </c>
    </row>
    <row r="30" s="65" customFormat="1" ht="26.45" customHeight="1" spans="1:5">
      <c r="A30" s="22" t="s">
        <v>280</v>
      </c>
      <c r="B30" s="22" t="s">
        <v>281</v>
      </c>
      <c r="C30" s="69"/>
      <c r="D30" s="69"/>
      <c r="E30" s="69">
        <f>'14商品服务'!V6</f>
        <v>14.79</v>
      </c>
    </row>
    <row r="31" s="65" customFormat="1" ht="26.45" customHeight="1" spans="1:5">
      <c r="A31" s="59">
        <v>30218</v>
      </c>
      <c r="B31" s="22" t="s">
        <v>282</v>
      </c>
      <c r="C31" s="69"/>
      <c r="D31" s="69"/>
      <c r="E31" s="69">
        <f>'14商品服务'!W6</f>
        <v>2.12</v>
      </c>
    </row>
    <row r="32" s="65" customFormat="1" ht="26.45" customHeight="1" spans="1:5">
      <c r="A32" s="22">
        <v>30226</v>
      </c>
      <c r="B32" s="22" t="s">
        <v>283</v>
      </c>
      <c r="C32" s="69"/>
      <c r="D32" s="69"/>
      <c r="E32" s="69">
        <f>'14商品服务'!Z6</f>
        <v>1.08</v>
      </c>
    </row>
    <row r="33" s="65" customFormat="1" ht="26.45" customHeight="1" spans="1:5">
      <c r="A33" s="22">
        <v>30227</v>
      </c>
      <c r="B33" s="22" t="s">
        <v>284</v>
      </c>
      <c r="C33" s="69"/>
      <c r="D33" s="69"/>
      <c r="E33" s="69">
        <f>'14商品服务'!AA6</f>
        <v>12.5</v>
      </c>
    </row>
    <row r="34" s="65" customFormat="1" ht="26.45" customHeight="1" spans="1:5">
      <c r="A34" s="22">
        <v>30228</v>
      </c>
      <c r="B34" s="22" t="s">
        <v>285</v>
      </c>
      <c r="C34" s="69"/>
      <c r="D34" s="69"/>
      <c r="E34" s="69">
        <f>'14商品服务'!AB6</f>
        <v>60</v>
      </c>
    </row>
    <row r="35" s="65" customFormat="1" ht="26.45" customHeight="1" spans="1:5">
      <c r="A35" s="22" t="s">
        <v>286</v>
      </c>
      <c r="B35" s="22" t="s">
        <v>287</v>
      </c>
      <c r="C35" s="69"/>
      <c r="D35" s="69"/>
      <c r="E35" s="69">
        <f>'14商品服务'!AD6</f>
        <v>9.57</v>
      </c>
    </row>
    <row r="36" s="65" customFormat="1" ht="26.45" customHeight="1" spans="1:5">
      <c r="A36" s="22" t="s">
        <v>288</v>
      </c>
      <c r="B36" s="22" t="s">
        <v>289</v>
      </c>
      <c r="C36" s="69"/>
      <c r="D36" s="69"/>
      <c r="E36" s="69">
        <f>'14商品服务'!AE6</f>
        <v>121.836</v>
      </c>
    </row>
    <row r="37" s="65" customFormat="1" ht="26.45" customHeight="1" spans="1:5">
      <c r="A37" s="34" t="s">
        <v>290</v>
      </c>
      <c r="B37" s="34" t="s">
        <v>291</v>
      </c>
      <c r="C37" s="69"/>
      <c r="D37" s="70"/>
      <c r="E37" s="70">
        <f>'14商品服务'!AG6</f>
        <v>124.516</v>
      </c>
    </row>
    <row r="38" s="65" customFormat="1" ht="22.9" customHeight="1" spans="1:5">
      <c r="A38" s="71" t="s">
        <v>136</v>
      </c>
      <c r="B38" s="71"/>
      <c r="C38" s="72">
        <f>D38+E38</f>
        <v>1859.514302</v>
      </c>
      <c r="D38" s="72">
        <f>D6</f>
        <v>1386.188302</v>
      </c>
      <c r="E38" s="72">
        <f>E18</f>
        <v>473.326</v>
      </c>
    </row>
    <row r="39" s="65" customFormat="1" ht="16.35" customHeight="1" spans="1:5">
      <c r="A39" s="73" t="s">
        <v>292</v>
      </c>
      <c r="B39" s="73"/>
      <c r="C39" s="73"/>
      <c r="D39" s="73"/>
      <c r="E39" s="73"/>
    </row>
  </sheetData>
  <mergeCells count="6">
    <mergeCell ref="A2:E2"/>
    <mergeCell ref="A3:D3"/>
    <mergeCell ref="A4:B4"/>
    <mergeCell ref="C4:E4"/>
    <mergeCell ref="A38:B38"/>
    <mergeCell ref="A39:B39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zoomScale="130" zoomScaleNormal="130" workbookViewId="0">
      <selection activeCell="M1" sqref="M1:N1"/>
    </sheetView>
  </sheetViews>
  <sheetFormatPr defaultColWidth="10" defaultRowHeight="14.4"/>
  <cols>
    <col min="1" max="1" width="4.34259259259259" customWidth="1"/>
    <col min="2" max="2" width="4.75" customWidth="1"/>
    <col min="3" max="3" width="5.42592592592593" customWidth="1"/>
    <col min="4" max="4" width="9.62962962962963" customWidth="1"/>
    <col min="5" max="5" width="21.3055555555556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6" width="9.76851851851852" customWidth="1"/>
  </cols>
  <sheetData>
    <row r="1" ht="16.35" customHeight="1" spans="1:14">
      <c r="A1" s="3"/>
      <c r="M1" s="36" t="s">
        <v>293</v>
      </c>
      <c r="N1" s="36"/>
    </row>
    <row r="2" ht="44.85" customHeight="1" spans="1:14">
      <c r="A2" s="38" t="s">
        <v>15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ht="22.4" customHeight="1" spans="1:14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0" t="s">
        <v>32</v>
      </c>
      <c r="N3" s="10"/>
    </row>
    <row r="4" ht="42.25" customHeight="1" spans="1:14">
      <c r="A4" s="17" t="s">
        <v>158</v>
      </c>
      <c r="B4" s="17"/>
      <c r="C4" s="17"/>
      <c r="D4" s="17" t="s">
        <v>193</v>
      </c>
      <c r="E4" s="17" t="s">
        <v>194</v>
      </c>
      <c r="F4" s="17" t="s">
        <v>212</v>
      </c>
      <c r="G4" s="17" t="s">
        <v>196</v>
      </c>
      <c r="H4" s="17"/>
      <c r="I4" s="17"/>
      <c r="J4" s="17"/>
      <c r="K4" s="17"/>
      <c r="L4" s="17" t="s">
        <v>200</v>
      </c>
      <c r="M4" s="17"/>
      <c r="N4" s="17"/>
    </row>
    <row r="5" ht="39.65" customHeight="1" spans="1:14">
      <c r="A5" s="17" t="s">
        <v>166</v>
      </c>
      <c r="B5" s="17" t="s">
        <v>167</v>
      </c>
      <c r="C5" s="17" t="s">
        <v>168</v>
      </c>
      <c r="D5" s="17"/>
      <c r="E5" s="17"/>
      <c r="F5" s="17"/>
      <c r="G5" s="17" t="s">
        <v>136</v>
      </c>
      <c r="H5" s="17" t="s">
        <v>294</v>
      </c>
      <c r="I5" s="17" t="s">
        <v>295</v>
      </c>
      <c r="J5" s="17" t="s">
        <v>296</v>
      </c>
      <c r="K5" s="17" t="s">
        <v>261</v>
      </c>
      <c r="L5" s="17" t="s">
        <v>136</v>
      </c>
      <c r="M5" s="17" t="s">
        <v>213</v>
      </c>
      <c r="N5" s="17" t="s">
        <v>297</v>
      </c>
    </row>
    <row r="6" ht="22.8" customHeight="1" spans="1:14">
      <c r="A6" s="21"/>
      <c r="B6" s="21"/>
      <c r="C6" s="21"/>
      <c r="D6" s="21"/>
      <c r="E6" s="21" t="s">
        <v>136</v>
      </c>
      <c r="F6" s="63">
        <f t="shared" ref="F6:K6" si="0">F7</f>
        <v>1386.188302</v>
      </c>
      <c r="G6" s="63">
        <f t="shared" si="0"/>
        <v>1386.188302</v>
      </c>
      <c r="H6" s="63">
        <f t="shared" si="0"/>
        <v>1031.4561</v>
      </c>
      <c r="I6" s="63">
        <f t="shared" si="0"/>
        <v>206.309178</v>
      </c>
      <c r="J6" s="63">
        <f t="shared" si="0"/>
        <v>148.423024</v>
      </c>
      <c r="K6" s="63">
        <f t="shared" si="0"/>
        <v>0</v>
      </c>
      <c r="L6" s="63"/>
      <c r="M6" s="63"/>
      <c r="N6" s="63"/>
    </row>
    <row r="7" ht="22.8" customHeight="1" spans="1:14">
      <c r="A7" s="21"/>
      <c r="B7" s="21"/>
      <c r="C7" s="21"/>
      <c r="D7" s="19" t="s">
        <v>154</v>
      </c>
      <c r="E7" s="19" t="s">
        <v>4</v>
      </c>
      <c r="F7" s="63">
        <f t="shared" ref="F7:K7" si="1">F8</f>
        <v>1386.188302</v>
      </c>
      <c r="G7" s="63">
        <f t="shared" si="1"/>
        <v>1386.188302</v>
      </c>
      <c r="H7" s="63">
        <f t="shared" si="1"/>
        <v>1031.4561</v>
      </c>
      <c r="I7" s="63">
        <f t="shared" si="1"/>
        <v>206.309178</v>
      </c>
      <c r="J7" s="63">
        <f t="shared" si="1"/>
        <v>148.423024</v>
      </c>
      <c r="K7" s="63">
        <f t="shared" si="1"/>
        <v>0</v>
      </c>
      <c r="L7" s="63"/>
      <c r="M7" s="63"/>
      <c r="N7" s="63"/>
    </row>
    <row r="8" ht="22.8" customHeight="1" spans="1:14">
      <c r="A8" s="21"/>
      <c r="B8" s="21"/>
      <c r="C8" s="21"/>
      <c r="D8" s="43" t="s">
        <v>155</v>
      </c>
      <c r="E8" s="43" t="s">
        <v>156</v>
      </c>
      <c r="F8" s="63">
        <f t="shared" ref="F8:K8" si="2">SUM(F9:F14)</f>
        <v>1386.188302</v>
      </c>
      <c r="G8" s="63">
        <f t="shared" si="2"/>
        <v>1386.188302</v>
      </c>
      <c r="H8" s="63">
        <f t="shared" si="2"/>
        <v>1031.4561</v>
      </c>
      <c r="I8" s="63">
        <f t="shared" si="2"/>
        <v>206.309178</v>
      </c>
      <c r="J8" s="63">
        <f t="shared" si="2"/>
        <v>148.423024</v>
      </c>
      <c r="K8" s="63">
        <f t="shared" si="2"/>
        <v>0</v>
      </c>
      <c r="L8" s="63"/>
      <c r="M8" s="63"/>
      <c r="N8" s="63"/>
    </row>
    <row r="9" ht="22.8" customHeight="1" spans="1:14">
      <c r="A9" s="40" t="s">
        <v>169</v>
      </c>
      <c r="B9" s="40" t="s">
        <v>170</v>
      </c>
      <c r="C9" s="40" t="s">
        <v>170</v>
      </c>
      <c r="D9" s="39" t="s">
        <v>210</v>
      </c>
      <c r="E9" s="5" t="s">
        <v>172</v>
      </c>
      <c r="F9" s="6">
        <f t="shared" ref="F9:F14" si="3">G9</f>
        <v>124.564032</v>
      </c>
      <c r="G9" s="6">
        <f t="shared" ref="G9:G14" si="4">SUM(H9:K9)</f>
        <v>124.564032</v>
      </c>
      <c r="H9" s="44"/>
      <c r="I9" s="44">
        <v>124.564032</v>
      </c>
      <c r="J9" s="44"/>
      <c r="K9" s="44"/>
      <c r="L9" s="6"/>
      <c r="M9" s="44"/>
      <c r="N9" s="44"/>
    </row>
    <row r="10" ht="22.8" customHeight="1" spans="1:14">
      <c r="A10" s="40" t="s">
        <v>169</v>
      </c>
      <c r="B10" s="40" t="s">
        <v>173</v>
      </c>
      <c r="C10" s="40" t="s">
        <v>173</v>
      </c>
      <c r="D10" s="39" t="s">
        <v>210</v>
      </c>
      <c r="E10" s="5" t="s">
        <v>175</v>
      </c>
      <c r="F10" s="6">
        <f t="shared" si="3"/>
        <v>7.785252</v>
      </c>
      <c r="G10" s="6">
        <f t="shared" si="4"/>
        <v>7.785252</v>
      </c>
      <c r="H10" s="44"/>
      <c r="I10" s="44">
        <v>7.785252</v>
      </c>
      <c r="J10" s="44"/>
      <c r="K10" s="44"/>
      <c r="L10" s="6"/>
      <c r="M10" s="44"/>
      <c r="N10" s="44"/>
    </row>
    <row r="11" ht="22.8" customHeight="1" spans="1:14">
      <c r="A11" s="40" t="s">
        <v>176</v>
      </c>
      <c r="B11" s="40" t="s">
        <v>177</v>
      </c>
      <c r="C11" s="40" t="s">
        <v>178</v>
      </c>
      <c r="D11" s="39" t="s">
        <v>210</v>
      </c>
      <c r="E11" s="5" t="s">
        <v>180</v>
      </c>
      <c r="F11" s="6">
        <f t="shared" si="3"/>
        <v>73.959894</v>
      </c>
      <c r="G11" s="6">
        <f t="shared" si="4"/>
        <v>73.959894</v>
      </c>
      <c r="H11" s="44"/>
      <c r="I11" s="44">
        <v>73.959894</v>
      </c>
      <c r="J11" s="44"/>
      <c r="K11" s="44"/>
      <c r="L11" s="6"/>
      <c r="M11" s="44"/>
      <c r="N11" s="44"/>
    </row>
    <row r="12" ht="22.8" customHeight="1" spans="1:14">
      <c r="A12" s="40" t="s">
        <v>185</v>
      </c>
      <c r="B12" s="40" t="s">
        <v>178</v>
      </c>
      <c r="C12" s="40" t="s">
        <v>178</v>
      </c>
      <c r="D12" s="39" t="s">
        <v>210</v>
      </c>
      <c r="E12" s="5" t="s">
        <v>187</v>
      </c>
      <c r="F12" s="6">
        <f t="shared" si="3"/>
        <v>946.4561</v>
      </c>
      <c r="G12" s="6">
        <f t="shared" si="4"/>
        <v>946.4561</v>
      </c>
      <c r="H12" s="44">
        <v>946.4561</v>
      </c>
      <c r="I12" s="44"/>
      <c r="J12" s="44"/>
      <c r="K12" s="44"/>
      <c r="L12" s="6"/>
      <c r="M12" s="44"/>
      <c r="N12" s="44"/>
    </row>
    <row r="13" ht="22.8" customHeight="1" spans="1:14">
      <c r="A13" s="40" t="s">
        <v>181</v>
      </c>
      <c r="B13" s="40" t="s">
        <v>182</v>
      </c>
      <c r="C13" s="40" t="s">
        <v>178</v>
      </c>
      <c r="D13" s="39" t="s">
        <v>210</v>
      </c>
      <c r="E13" s="5" t="s">
        <v>184</v>
      </c>
      <c r="F13" s="6">
        <f t="shared" si="3"/>
        <v>93.423024</v>
      </c>
      <c r="G13" s="6">
        <f t="shared" si="4"/>
        <v>93.423024</v>
      </c>
      <c r="H13" s="44"/>
      <c r="I13" s="44"/>
      <c r="J13" s="44">
        <v>93.423024</v>
      </c>
      <c r="K13" s="44"/>
      <c r="L13" s="6"/>
      <c r="M13" s="44"/>
      <c r="N13" s="44"/>
    </row>
    <row r="14" customFormat="1" ht="22.8" customHeight="1" spans="1:14">
      <c r="A14" s="40">
        <v>213</v>
      </c>
      <c r="B14" s="40" t="s">
        <v>178</v>
      </c>
      <c r="C14" s="40">
        <v>99</v>
      </c>
      <c r="D14" s="39">
        <v>419001</v>
      </c>
      <c r="E14" s="5" t="s">
        <v>191</v>
      </c>
      <c r="F14" s="6">
        <f t="shared" si="3"/>
        <v>140</v>
      </c>
      <c r="G14" s="6">
        <f t="shared" si="4"/>
        <v>140</v>
      </c>
      <c r="H14" s="44">
        <v>85</v>
      </c>
      <c r="I14" s="44"/>
      <c r="J14" s="44">
        <v>55</v>
      </c>
      <c r="K14" s="44"/>
      <c r="L14" s="6"/>
      <c r="M14" s="44"/>
      <c r="N14" s="44"/>
    </row>
  </sheetData>
  <mergeCells count="10">
    <mergeCell ref="M1:N1"/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zoomScale="130" zoomScaleNormal="130" topLeftCell="H1" workbookViewId="0">
      <selection activeCell="U1" sqref="U1:V1"/>
    </sheetView>
  </sheetViews>
  <sheetFormatPr defaultColWidth="10" defaultRowHeight="14.4"/>
  <cols>
    <col min="1" max="1" width="5.01851851851852" customWidth="1"/>
    <col min="2" max="2" width="5.15740740740741" customWidth="1"/>
    <col min="3" max="3" width="5.7037037037037" customWidth="1"/>
    <col min="4" max="4" width="8" customWidth="1"/>
    <col min="5" max="5" width="20.0833333333333" customWidth="1"/>
    <col min="6" max="6" width="13.9722222222222" customWidth="1"/>
    <col min="7" max="22" width="7.69444444444444" customWidth="1"/>
    <col min="23" max="24" width="9.76851851851852" customWidth="1"/>
  </cols>
  <sheetData>
    <row r="1" ht="16.35" customHeight="1" spans="1:22">
      <c r="A1" s="3"/>
      <c r="U1" s="36" t="s">
        <v>298</v>
      </c>
      <c r="V1" s="36"/>
    </row>
    <row r="2" ht="50" customHeight="1" spans="1:22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ht="24.15" customHeight="1" spans="1:22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0" t="s">
        <v>32</v>
      </c>
      <c r="V3" s="10"/>
    </row>
    <row r="4" ht="26.7" customHeight="1" spans="1:22">
      <c r="A4" s="17" t="s">
        <v>158</v>
      </c>
      <c r="B4" s="17"/>
      <c r="C4" s="17"/>
      <c r="D4" s="17" t="s">
        <v>193</v>
      </c>
      <c r="E4" s="17" t="s">
        <v>194</v>
      </c>
      <c r="F4" s="17" t="s">
        <v>212</v>
      </c>
      <c r="G4" s="17" t="s">
        <v>299</v>
      </c>
      <c r="H4" s="17"/>
      <c r="I4" s="17"/>
      <c r="J4" s="17"/>
      <c r="K4" s="17"/>
      <c r="L4" s="17" t="s">
        <v>300</v>
      </c>
      <c r="M4" s="17"/>
      <c r="N4" s="17"/>
      <c r="O4" s="17"/>
      <c r="P4" s="17"/>
      <c r="Q4" s="17"/>
      <c r="R4" s="17" t="s">
        <v>296</v>
      </c>
      <c r="S4" s="17" t="s">
        <v>301</v>
      </c>
      <c r="T4" s="17"/>
      <c r="U4" s="17"/>
      <c r="V4" s="17"/>
    </row>
    <row r="5" ht="56.05" customHeight="1" spans="1:22">
      <c r="A5" s="17" t="s">
        <v>166</v>
      </c>
      <c r="B5" s="17" t="s">
        <v>167</v>
      </c>
      <c r="C5" s="17" t="s">
        <v>168</v>
      </c>
      <c r="D5" s="17"/>
      <c r="E5" s="17"/>
      <c r="F5" s="17"/>
      <c r="G5" s="17" t="s">
        <v>136</v>
      </c>
      <c r="H5" s="17" t="s">
        <v>302</v>
      </c>
      <c r="I5" s="17" t="s">
        <v>303</v>
      </c>
      <c r="J5" s="17" t="s">
        <v>304</v>
      </c>
      <c r="K5" s="17" t="s">
        <v>305</v>
      </c>
      <c r="L5" s="17" t="s">
        <v>136</v>
      </c>
      <c r="M5" s="17" t="s">
        <v>306</v>
      </c>
      <c r="N5" s="17" t="s">
        <v>307</v>
      </c>
      <c r="O5" s="17" t="s">
        <v>308</v>
      </c>
      <c r="P5" s="17" t="s">
        <v>309</v>
      </c>
      <c r="Q5" s="17" t="s">
        <v>310</v>
      </c>
      <c r="R5" s="17"/>
      <c r="S5" s="17" t="s">
        <v>136</v>
      </c>
      <c r="T5" s="17" t="s">
        <v>311</v>
      </c>
      <c r="U5" s="17" t="s">
        <v>260</v>
      </c>
      <c r="V5" s="17" t="s">
        <v>261</v>
      </c>
    </row>
    <row r="6" ht="22.8" customHeight="1" spans="1:22">
      <c r="A6" s="21"/>
      <c r="B6" s="21"/>
      <c r="C6" s="21"/>
      <c r="D6" s="21"/>
      <c r="E6" s="21" t="s">
        <v>136</v>
      </c>
      <c r="F6" s="20">
        <f>F7</f>
        <v>1386.188302</v>
      </c>
      <c r="G6" s="20">
        <f t="shared" ref="G6:V6" si="0">G7</f>
        <v>1031.4561</v>
      </c>
      <c r="H6" s="20">
        <f t="shared" si="0"/>
        <v>530.9052</v>
      </c>
      <c r="I6" s="20">
        <f t="shared" si="0"/>
        <v>267.7685</v>
      </c>
      <c r="J6" s="20">
        <f t="shared" si="0"/>
        <v>85</v>
      </c>
      <c r="K6" s="20">
        <f t="shared" si="0"/>
        <v>147.7824</v>
      </c>
      <c r="L6" s="20">
        <f t="shared" si="0"/>
        <v>206.309178</v>
      </c>
      <c r="M6" s="20">
        <f t="shared" si="0"/>
        <v>124.564032</v>
      </c>
      <c r="N6" s="20">
        <f t="shared" si="0"/>
        <v>0</v>
      </c>
      <c r="O6" s="20">
        <f t="shared" si="0"/>
        <v>66.174642</v>
      </c>
      <c r="P6" s="20">
        <f t="shared" si="0"/>
        <v>7.785252</v>
      </c>
      <c r="Q6" s="20">
        <f t="shared" si="0"/>
        <v>7.785252</v>
      </c>
      <c r="R6" s="20">
        <f t="shared" si="0"/>
        <v>93.423024</v>
      </c>
      <c r="S6" s="20">
        <f t="shared" si="0"/>
        <v>55</v>
      </c>
      <c r="T6" s="20">
        <f t="shared" si="0"/>
        <v>0</v>
      </c>
      <c r="U6" s="20">
        <f t="shared" si="0"/>
        <v>20</v>
      </c>
      <c r="V6" s="20">
        <f t="shared" si="0"/>
        <v>35</v>
      </c>
    </row>
    <row r="7" ht="22.8" customHeight="1" spans="1:22">
      <c r="A7" s="21"/>
      <c r="B7" s="21"/>
      <c r="C7" s="21"/>
      <c r="D7" s="19" t="s">
        <v>154</v>
      </c>
      <c r="E7" s="19" t="s">
        <v>4</v>
      </c>
      <c r="F7" s="20">
        <f>F8</f>
        <v>1386.188302</v>
      </c>
      <c r="G7" s="20">
        <f t="shared" ref="G7:V7" si="1">G8</f>
        <v>1031.4561</v>
      </c>
      <c r="H7" s="20">
        <f t="shared" si="1"/>
        <v>530.9052</v>
      </c>
      <c r="I7" s="20">
        <f t="shared" si="1"/>
        <v>267.7685</v>
      </c>
      <c r="J7" s="20">
        <f t="shared" si="1"/>
        <v>85</v>
      </c>
      <c r="K7" s="20">
        <f t="shared" si="1"/>
        <v>147.7824</v>
      </c>
      <c r="L7" s="20">
        <f t="shared" si="1"/>
        <v>206.309178</v>
      </c>
      <c r="M7" s="20">
        <f t="shared" si="1"/>
        <v>124.564032</v>
      </c>
      <c r="N7" s="20">
        <f t="shared" si="1"/>
        <v>0</v>
      </c>
      <c r="O7" s="20">
        <f t="shared" si="1"/>
        <v>66.174642</v>
      </c>
      <c r="P7" s="20">
        <f t="shared" si="1"/>
        <v>7.785252</v>
      </c>
      <c r="Q7" s="20">
        <f t="shared" si="1"/>
        <v>7.785252</v>
      </c>
      <c r="R7" s="20">
        <f t="shared" si="1"/>
        <v>93.423024</v>
      </c>
      <c r="S7" s="20">
        <f t="shared" si="1"/>
        <v>55</v>
      </c>
      <c r="T7" s="20">
        <f t="shared" si="1"/>
        <v>0</v>
      </c>
      <c r="U7" s="20">
        <f t="shared" si="1"/>
        <v>20</v>
      </c>
      <c r="V7" s="20">
        <f t="shared" si="1"/>
        <v>35</v>
      </c>
    </row>
    <row r="8" ht="22.8" customHeight="1" spans="1:22">
      <c r="A8" s="21"/>
      <c r="B8" s="21"/>
      <c r="C8" s="21"/>
      <c r="D8" s="43" t="s">
        <v>155</v>
      </c>
      <c r="E8" s="43" t="s">
        <v>156</v>
      </c>
      <c r="F8" s="20">
        <f>G8+L8+R8+S8</f>
        <v>1386.188302</v>
      </c>
      <c r="G8" s="20">
        <f t="shared" ref="G8:Q8" si="2">SUM(G9:G14)</f>
        <v>1031.4561</v>
      </c>
      <c r="H8" s="20">
        <f t="shared" si="2"/>
        <v>530.9052</v>
      </c>
      <c r="I8" s="20">
        <f t="shared" si="2"/>
        <v>267.7685</v>
      </c>
      <c r="J8" s="20">
        <f t="shared" si="2"/>
        <v>85</v>
      </c>
      <c r="K8" s="20">
        <f t="shared" si="2"/>
        <v>147.7824</v>
      </c>
      <c r="L8" s="20">
        <f t="shared" si="2"/>
        <v>206.309178</v>
      </c>
      <c r="M8" s="20">
        <f t="shared" si="2"/>
        <v>124.564032</v>
      </c>
      <c r="N8" s="20">
        <f t="shared" si="2"/>
        <v>0</v>
      </c>
      <c r="O8" s="20">
        <f t="shared" si="2"/>
        <v>66.174642</v>
      </c>
      <c r="P8" s="20">
        <f t="shared" si="2"/>
        <v>7.785252</v>
      </c>
      <c r="Q8" s="20">
        <f t="shared" si="2"/>
        <v>7.785252</v>
      </c>
      <c r="R8" s="20">
        <v>93.423024</v>
      </c>
      <c r="S8" s="20">
        <f>SUM(S9:S14)</f>
        <v>55</v>
      </c>
      <c r="T8" s="20">
        <f>SUM(T9:T14)</f>
        <v>0</v>
      </c>
      <c r="U8" s="20">
        <f>SUM(U9:U14)</f>
        <v>20</v>
      </c>
      <c r="V8" s="20">
        <f>SUM(V9:V14)</f>
        <v>35</v>
      </c>
    </row>
    <row r="9" ht="22.8" customHeight="1" spans="1:22">
      <c r="A9" s="40" t="s">
        <v>169</v>
      </c>
      <c r="B9" s="40" t="s">
        <v>170</v>
      </c>
      <c r="C9" s="40" t="s">
        <v>170</v>
      </c>
      <c r="D9" s="39" t="s">
        <v>210</v>
      </c>
      <c r="E9" s="5" t="s">
        <v>172</v>
      </c>
      <c r="F9" s="20">
        <f t="shared" ref="F9:F14" si="3">G9+L9+R9+S9</f>
        <v>124.564032</v>
      </c>
      <c r="G9" s="44">
        <f t="shared" ref="G9:G14" si="4">SUM(H9:K9)</f>
        <v>0</v>
      </c>
      <c r="H9" s="44"/>
      <c r="I9" s="44"/>
      <c r="J9" s="44"/>
      <c r="K9" s="44"/>
      <c r="L9" s="20">
        <f t="shared" ref="L9:L14" si="5">SUM(M9:Q9)</f>
        <v>124.564032</v>
      </c>
      <c r="M9" s="44">
        <v>124.564032</v>
      </c>
      <c r="N9" s="44"/>
      <c r="O9" s="44"/>
      <c r="P9" s="44"/>
      <c r="Q9" s="44"/>
      <c r="R9" s="44"/>
      <c r="S9" s="6">
        <f t="shared" ref="S9:S14" si="6">SUM(T9:V9)</f>
        <v>0</v>
      </c>
      <c r="T9" s="44"/>
      <c r="U9" s="44"/>
      <c r="V9" s="44"/>
    </row>
    <row r="10" ht="22.8" customHeight="1" spans="1:22">
      <c r="A10" s="40" t="s">
        <v>169</v>
      </c>
      <c r="B10" s="40" t="s">
        <v>173</v>
      </c>
      <c r="C10" s="40" t="s">
        <v>173</v>
      </c>
      <c r="D10" s="39" t="s">
        <v>210</v>
      </c>
      <c r="E10" s="5" t="s">
        <v>175</v>
      </c>
      <c r="F10" s="20">
        <f t="shared" si="3"/>
        <v>7.785252</v>
      </c>
      <c r="G10" s="44">
        <f t="shared" si="4"/>
        <v>0</v>
      </c>
      <c r="H10" s="44"/>
      <c r="I10" s="44"/>
      <c r="J10" s="44"/>
      <c r="K10" s="44"/>
      <c r="L10" s="20">
        <f t="shared" si="5"/>
        <v>7.785252</v>
      </c>
      <c r="M10" s="44"/>
      <c r="N10" s="44"/>
      <c r="O10" s="44"/>
      <c r="P10" s="44"/>
      <c r="Q10" s="44">
        <v>7.785252</v>
      </c>
      <c r="R10" s="44"/>
      <c r="S10" s="6">
        <f t="shared" si="6"/>
        <v>0</v>
      </c>
      <c r="T10" s="44"/>
      <c r="U10" s="44"/>
      <c r="V10" s="44"/>
    </row>
    <row r="11" ht="22.8" customHeight="1" spans="1:22">
      <c r="A11" s="40" t="s">
        <v>176</v>
      </c>
      <c r="B11" s="40" t="s">
        <v>177</v>
      </c>
      <c r="C11" s="40" t="s">
        <v>178</v>
      </c>
      <c r="D11" s="39" t="s">
        <v>210</v>
      </c>
      <c r="E11" s="5" t="s">
        <v>180</v>
      </c>
      <c r="F11" s="20">
        <f t="shared" si="3"/>
        <v>73.959894</v>
      </c>
      <c r="G11" s="44">
        <f t="shared" si="4"/>
        <v>0</v>
      </c>
      <c r="H11" s="44"/>
      <c r="I11" s="44"/>
      <c r="J11" s="44"/>
      <c r="K11" s="44"/>
      <c r="L11" s="20">
        <f t="shared" si="5"/>
        <v>73.959894</v>
      </c>
      <c r="M11" s="44"/>
      <c r="N11" s="44"/>
      <c r="O11" s="44">
        <v>66.174642</v>
      </c>
      <c r="P11" s="44">
        <v>7.785252</v>
      </c>
      <c r="Q11" s="44"/>
      <c r="R11" s="44"/>
      <c r="S11" s="6">
        <f t="shared" si="6"/>
        <v>0</v>
      </c>
      <c r="T11" s="44"/>
      <c r="U11" s="44"/>
      <c r="V11" s="44"/>
    </row>
    <row r="12" ht="22.8" customHeight="1" spans="1:22">
      <c r="A12" s="40" t="s">
        <v>185</v>
      </c>
      <c r="B12" s="40" t="s">
        <v>178</v>
      </c>
      <c r="C12" s="40" t="s">
        <v>178</v>
      </c>
      <c r="D12" s="39" t="s">
        <v>210</v>
      </c>
      <c r="E12" s="5" t="s">
        <v>187</v>
      </c>
      <c r="F12" s="20">
        <f t="shared" si="3"/>
        <v>946.4561</v>
      </c>
      <c r="G12" s="44">
        <f t="shared" si="4"/>
        <v>946.4561</v>
      </c>
      <c r="H12" s="44">
        <v>530.9052</v>
      </c>
      <c r="I12" s="44">
        <v>267.7685</v>
      </c>
      <c r="J12" s="44"/>
      <c r="K12" s="44">
        <v>147.7824</v>
      </c>
      <c r="L12" s="20">
        <f t="shared" si="5"/>
        <v>0</v>
      </c>
      <c r="M12" s="44"/>
      <c r="N12" s="44"/>
      <c r="O12" s="44"/>
      <c r="P12" s="44"/>
      <c r="Q12" s="44"/>
      <c r="R12" s="44"/>
      <c r="S12" s="6">
        <f t="shared" si="6"/>
        <v>0</v>
      </c>
      <c r="T12" s="44"/>
      <c r="U12" s="44"/>
      <c r="V12" s="44"/>
    </row>
    <row r="13" ht="22.8" customHeight="1" spans="1:22">
      <c r="A13" s="40" t="s">
        <v>181</v>
      </c>
      <c r="B13" s="40" t="s">
        <v>182</v>
      </c>
      <c r="C13" s="40" t="s">
        <v>178</v>
      </c>
      <c r="D13" s="39" t="s">
        <v>210</v>
      </c>
      <c r="E13" s="5" t="s">
        <v>184</v>
      </c>
      <c r="F13" s="20">
        <f t="shared" si="3"/>
        <v>93.423024</v>
      </c>
      <c r="G13" s="44">
        <f t="shared" si="4"/>
        <v>0</v>
      </c>
      <c r="H13" s="44"/>
      <c r="I13" s="44"/>
      <c r="J13" s="44"/>
      <c r="K13" s="44"/>
      <c r="L13" s="20">
        <f t="shared" si="5"/>
        <v>0</v>
      </c>
      <c r="M13" s="44"/>
      <c r="N13" s="44"/>
      <c r="O13" s="44"/>
      <c r="P13" s="44"/>
      <c r="Q13" s="44"/>
      <c r="R13" s="44">
        <v>93.423024</v>
      </c>
      <c r="S13" s="6">
        <f t="shared" si="6"/>
        <v>0</v>
      </c>
      <c r="T13" s="44"/>
      <c r="U13" s="44"/>
      <c r="V13" s="44"/>
    </row>
    <row r="14" customFormat="1" ht="22.8" customHeight="1" spans="1:22">
      <c r="A14" s="40">
        <v>213</v>
      </c>
      <c r="B14" s="40" t="s">
        <v>178</v>
      </c>
      <c r="C14" s="40">
        <v>99</v>
      </c>
      <c r="D14" s="39">
        <v>419001</v>
      </c>
      <c r="E14" s="5" t="s">
        <v>191</v>
      </c>
      <c r="F14" s="20">
        <f t="shared" si="3"/>
        <v>140</v>
      </c>
      <c r="G14" s="44">
        <f t="shared" si="4"/>
        <v>85</v>
      </c>
      <c r="H14" s="44"/>
      <c r="I14" s="44"/>
      <c r="J14" s="44">
        <v>85</v>
      </c>
      <c r="K14" s="44"/>
      <c r="L14" s="20">
        <f t="shared" si="5"/>
        <v>0</v>
      </c>
      <c r="M14" s="44"/>
      <c r="N14" s="44"/>
      <c r="O14" s="44"/>
      <c r="P14" s="44"/>
      <c r="Q14" s="44"/>
      <c r="R14" s="44"/>
      <c r="S14" s="6">
        <f t="shared" si="6"/>
        <v>55</v>
      </c>
      <c r="T14" s="44"/>
      <c r="U14" s="44">
        <v>20</v>
      </c>
      <c r="V14" s="44">
        <v>35</v>
      </c>
    </row>
  </sheetData>
  <mergeCells count="12">
    <mergeCell ref="U1:V1"/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zoomScale="130" zoomScaleNormal="130" workbookViewId="0">
      <selection activeCell="K1" sqref="K1"/>
    </sheetView>
  </sheetViews>
  <sheetFormatPr defaultColWidth="10" defaultRowHeight="14.4"/>
  <cols>
    <col min="1" max="1" width="4.75" customWidth="1"/>
    <col min="2" max="2" width="5.83333333333333" customWidth="1"/>
    <col min="3" max="3" width="7.60185185185185" customWidth="1"/>
    <col min="4" max="4" width="12.4814814814815" customWidth="1"/>
    <col min="5" max="5" width="29.8611111111111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3" width="9.76851851851852" customWidth="1"/>
  </cols>
  <sheetData>
    <row r="1" ht="16.35" customHeight="1" spans="1:11">
      <c r="A1" s="3"/>
      <c r="K1" s="36" t="s">
        <v>312</v>
      </c>
    </row>
    <row r="2" ht="46.55" customHeight="1" spans="1:11">
      <c r="A2" s="38" t="s">
        <v>17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ht="18.1" customHeight="1" spans="1:11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0" t="s">
        <v>32</v>
      </c>
      <c r="K3" s="10"/>
    </row>
    <row r="4" ht="23.25" customHeight="1" spans="1:11">
      <c r="A4" s="17" t="s">
        <v>158</v>
      </c>
      <c r="B4" s="17"/>
      <c r="C4" s="17"/>
      <c r="D4" s="17" t="s">
        <v>193</v>
      </c>
      <c r="E4" s="17" t="s">
        <v>194</v>
      </c>
      <c r="F4" s="17" t="s">
        <v>313</v>
      </c>
      <c r="G4" s="17" t="s">
        <v>314</v>
      </c>
      <c r="H4" s="17" t="s">
        <v>315</v>
      </c>
      <c r="I4" s="17" t="s">
        <v>316</v>
      </c>
      <c r="J4" s="17" t="s">
        <v>317</v>
      </c>
      <c r="K4" s="17" t="s">
        <v>318</v>
      </c>
    </row>
    <row r="5" ht="23.25" customHeight="1" spans="1:11">
      <c r="A5" s="17" t="s">
        <v>166</v>
      </c>
      <c r="B5" s="17" t="s">
        <v>167</v>
      </c>
      <c r="C5" s="17" t="s">
        <v>168</v>
      </c>
      <c r="D5" s="17"/>
      <c r="E5" s="17"/>
      <c r="F5" s="17"/>
      <c r="G5" s="17"/>
      <c r="H5" s="17"/>
      <c r="I5" s="17"/>
      <c r="J5" s="17"/>
      <c r="K5" s="17"/>
    </row>
    <row r="6" ht="22.8" customHeight="1" spans="1:11">
      <c r="A6" s="21"/>
      <c r="B6" s="21"/>
      <c r="C6" s="21"/>
      <c r="D6" s="21"/>
      <c r="E6" s="21" t="s">
        <v>136</v>
      </c>
      <c r="F6" s="20">
        <f t="shared" ref="F6:K6" si="0">F7</f>
        <v>86.9</v>
      </c>
      <c r="G6" s="20">
        <f t="shared" si="0"/>
        <v>68.4</v>
      </c>
      <c r="H6" s="20">
        <f t="shared" si="0"/>
        <v>0.5</v>
      </c>
      <c r="I6" s="20">
        <f t="shared" si="0"/>
        <v>0</v>
      </c>
      <c r="J6" s="20">
        <f t="shared" si="0"/>
        <v>0</v>
      </c>
      <c r="K6" s="20">
        <f t="shared" si="0"/>
        <v>18</v>
      </c>
    </row>
    <row r="7" ht="22.8" customHeight="1" spans="1:11">
      <c r="A7" s="21"/>
      <c r="B7" s="21"/>
      <c r="C7" s="21"/>
      <c r="D7" s="19" t="s">
        <v>154</v>
      </c>
      <c r="E7" s="19" t="s">
        <v>4</v>
      </c>
      <c r="F7" s="20">
        <f t="shared" ref="F7:K7" si="1">F8</f>
        <v>86.9</v>
      </c>
      <c r="G7" s="20">
        <f t="shared" si="1"/>
        <v>68.4</v>
      </c>
      <c r="H7" s="20">
        <f t="shared" si="1"/>
        <v>0.5</v>
      </c>
      <c r="I7" s="20">
        <f t="shared" si="1"/>
        <v>0</v>
      </c>
      <c r="J7" s="20">
        <f t="shared" si="1"/>
        <v>0</v>
      </c>
      <c r="K7" s="20">
        <f t="shared" si="1"/>
        <v>18</v>
      </c>
    </row>
    <row r="8" ht="22.8" customHeight="1" spans="1:11">
      <c r="A8" s="21"/>
      <c r="B8" s="21"/>
      <c r="C8" s="21"/>
      <c r="D8" s="43" t="s">
        <v>155</v>
      </c>
      <c r="E8" s="43" t="s">
        <v>156</v>
      </c>
      <c r="F8" s="20">
        <f t="shared" ref="F8:K8" si="2">F9</f>
        <v>86.9</v>
      </c>
      <c r="G8" s="20">
        <f t="shared" si="2"/>
        <v>68.4</v>
      </c>
      <c r="H8" s="20">
        <f t="shared" si="2"/>
        <v>0.5</v>
      </c>
      <c r="I8" s="20">
        <f t="shared" si="2"/>
        <v>0</v>
      </c>
      <c r="J8" s="20">
        <f t="shared" si="2"/>
        <v>0</v>
      </c>
      <c r="K8" s="20">
        <f t="shared" si="2"/>
        <v>18</v>
      </c>
    </row>
    <row r="9" ht="22.8" customHeight="1" spans="1:11">
      <c r="A9" s="40">
        <v>213</v>
      </c>
      <c r="B9" s="40" t="s">
        <v>178</v>
      </c>
      <c r="C9" s="40">
        <v>99</v>
      </c>
      <c r="D9" s="39">
        <v>419001</v>
      </c>
      <c r="E9" s="5" t="s">
        <v>191</v>
      </c>
      <c r="F9" s="6">
        <f>SUM(G9:K9)</f>
        <v>86.9</v>
      </c>
      <c r="G9" s="44">
        <f>'12个人家庭'!I9+'12个人家庭'!J9+'12个人家庭'!K9+'12个人家庭'!L9+'12个人家庭'!M9+'12个人家庭'!O9+'12个人家庭'!P9</f>
        <v>68.4</v>
      </c>
      <c r="H9" s="44">
        <f>'12个人家庭'!N9</f>
        <v>0.5</v>
      </c>
      <c r="I9" s="44">
        <f>'12个人家庭'!Q9</f>
        <v>0</v>
      </c>
      <c r="J9" s="44">
        <f>'12个人家庭'!G9+'12个人家庭'!H9</f>
        <v>0</v>
      </c>
      <c r="K9" s="44">
        <f>'12个人家庭'!R9</f>
        <v>18</v>
      </c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zoomScale="130" zoomScaleNormal="130" workbookViewId="0">
      <selection activeCell="O13" sqref="O13"/>
    </sheetView>
  </sheetViews>
  <sheetFormatPr defaultColWidth="10" defaultRowHeight="14.4"/>
  <cols>
    <col min="1" max="1" width="4.75" customWidth="1"/>
    <col min="2" max="2" width="5.42592592592593" customWidth="1"/>
    <col min="3" max="3" width="5.96296296296296" customWidth="1"/>
    <col min="4" max="4" width="9.76851851851852" customWidth="1"/>
    <col min="5" max="5" width="20.0833333333333" customWidth="1"/>
    <col min="6" max="18" width="7.69444444444444" customWidth="1"/>
    <col min="19" max="20" width="9.76851851851852" customWidth="1"/>
  </cols>
  <sheetData>
    <row r="1" ht="16.35" customHeight="1" spans="1:18">
      <c r="A1" s="3"/>
      <c r="Q1" s="36" t="s">
        <v>319</v>
      </c>
      <c r="R1" s="36"/>
    </row>
    <row r="2" ht="40.5" customHeight="1" spans="1:18">
      <c r="A2" s="38" t="s">
        <v>18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ht="24.15" customHeight="1" spans="1:18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0" t="s">
        <v>32</v>
      </c>
      <c r="R3" s="10"/>
    </row>
    <row r="4" ht="24.15" customHeight="1" spans="1:18">
      <c r="A4" s="17" t="s">
        <v>158</v>
      </c>
      <c r="B4" s="17"/>
      <c r="C4" s="17"/>
      <c r="D4" s="17" t="s">
        <v>193</v>
      </c>
      <c r="E4" s="17" t="s">
        <v>194</v>
      </c>
      <c r="F4" s="17" t="s">
        <v>313</v>
      </c>
      <c r="G4" s="17" t="s">
        <v>320</v>
      </c>
      <c r="H4" s="17" t="s">
        <v>321</v>
      </c>
      <c r="I4" s="17" t="s">
        <v>322</v>
      </c>
      <c r="J4" s="17" t="s">
        <v>323</v>
      </c>
      <c r="K4" s="17" t="s">
        <v>324</v>
      </c>
      <c r="L4" s="17" t="s">
        <v>325</v>
      </c>
      <c r="M4" s="17" t="s">
        <v>326</v>
      </c>
      <c r="N4" s="17" t="s">
        <v>315</v>
      </c>
      <c r="O4" s="17" t="s">
        <v>327</v>
      </c>
      <c r="P4" s="17" t="s">
        <v>328</v>
      </c>
      <c r="Q4" s="17" t="s">
        <v>316</v>
      </c>
      <c r="R4" s="17" t="s">
        <v>318</v>
      </c>
    </row>
    <row r="5" ht="21.55" customHeight="1" spans="1:18">
      <c r="A5" s="17" t="s">
        <v>166</v>
      </c>
      <c r="B5" s="17" t="s">
        <v>167</v>
      </c>
      <c r="C5" s="17" t="s">
        <v>168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ht="22.8" customHeight="1" spans="1:18">
      <c r="A6" s="21"/>
      <c r="B6" s="21"/>
      <c r="C6" s="21"/>
      <c r="D6" s="21"/>
      <c r="E6" s="21" t="s">
        <v>136</v>
      </c>
      <c r="F6" s="20">
        <f>F7</f>
        <v>86.9</v>
      </c>
      <c r="G6" s="20">
        <f t="shared" ref="G6:R6" si="0">G7</f>
        <v>0</v>
      </c>
      <c r="H6" s="20">
        <f t="shared" si="0"/>
        <v>0</v>
      </c>
      <c r="I6" s="20">
        <f t="shared" si="0"/>
        <v>0</v>
      </c>
      <c r="J6" s="20">
        <f t="shared" si="0"/>
        <v>23</v>
      </c>
      <c r="K6" s="20">
        <f t="shared" si="0"/>
        <v>27</v>
      </c>
      <c r="L6" s="20">
        <f t="shared" si="0"/>
        <v>2</v>
      </c>
      <c r="M6" s="20">
        <f t="shared" si="0"/>
        <v>7.4</v>
      </c>
      <c r="N6" s="20">
        <f t="shared" si="0"/>
        <v>0.5</v>
      </c>
      <c r="O6" s="20">
        <f t="shared" si="0"/>
        <v>9</v>
      </c>
      <c r="P6" s="20">
        <f t="shared" si="0"/>
        <v>0</v>
      </c>
      <c r="Q6" s="20">
        <f t="shared" si="0"/>
        <v>0</v>
      </c>
      <c r="R6" s="20">
        <f t="shared" si="0"/>
        <v>18</v>
      </c>
    </row>
    <row r="7" ht="22.8" customHeight="1" spans="1:18">
      <c r="A7" s="21"/>
      <c r="B7" s="21"/>
      <c r="C7" s="21"/>
      <c r="D7" s="19" t="s">
        <v>154</v>
      </c>
      <c r="E7" s="19" t="s">
        <v>4</v>
      </c>
      <c r="F7" s="20">
        <f>F8</f>
        <v>86.9</v>
      </c>
      <c r="G7" s="20">
        <f t="shared" ref="G7:R7" si="1">G8</f>
        <v>0</v>
      </c>
      <c r="H7" s="20">
        <f t="shared" si="1"/>
        <v>0</v>
      </c>
      <c r="I7" s="20">
        <f t="shared" si="1"/>
        <v>0</v>
      </c>
      <c r="J7" s="20">
        <f t="shared" si="1"/>
        <v>23</v>
      </c>
      <c r="K7" s="20">
        <f t="shared" si="1"/>
        <v>27</v>
      </c>
      <c r="L7" s="20">
        <f t="shared" si="1"/>
        <v>2</v>
      </c>
      <c r="M7" s="20">
        <f t="shared" si="1"/>
        <v>7.4</v>
      </c>
      <c r="N7" s="20">
        <f t="shared" si="1"/>
        <v>0.5</v>
      </c>
      <c r="O7" s="20">
        <f t="shared" si="1"/>
        <v>9</v>
      </c>
      <c r="P7" s="20">
        <f t="shared" si="1"/>
        <v>0</v>
      </c>
      <c r="Q7" s="20">
        <f t="shared" si="1"/>
        <v>0</v>
      </c>
      <c r="R7" s="20">
        <f t="shared" si="1"/>
        <v>18</v>
      </c>
    </row>
    <row r="8" ht="22.8" customHeight="1" spans="1:18">
      <c r="A8" s="21"/>
      <c r="B8" s="21"/>
      <c r="C8" s="21"/>
      <c r="D8" s="43" t="s">
        <v>155</v>
      </c>
      <c r="E8" s="43" t="s">
        <v>156</v>
      </c>
      <c r="F8" s="20">
        <f>F9</f>
        <v>86.9</v>
      </c>
      <c r="G8" s="20">
        <f t="shared" ref="G8:R8" si="2">G9</f>
        <v>0</v>
      </c>
      <c r="H8" s="20">
        <f t="shared" si="2"/>
        <v>0</v>
      </c>
      <c r="I8" s="20">
        <f t="shared" si="2"/>
        <v>0</v>
      </c>
      <c r="J8" s="20">
        <f t="shared" si="2"/>
        <v>23</v>
      </c>
      <c r="K8" s="20">
        <f t="shared" si="2"/>
        <v>27</v>
      </c>
      <c r="L8" s="20">
        <f t="shared" si="2"/>
        <v>2</v>
      </c>
      <c r="M8" s="20">
        <f t="shared" si="2"/>
        <v>7.4</v>
      </c>
      <c r="N8" s="20">
        <f t="shared" si="2"/>
        <v>0.5</v>
      </c>
      <c r="O8" s="20">
        <f t="shared" si="2"/>
        <v>9</v>
      </c>
      <c r="P8" s="20">
        <f t="shared" si="2"/>
        <v>0</v>
      </c>
      <c r="Q8" s="20">
        <f t="shared" si="2"/>
        <v>0</v>
      </c>
      <c r="R8" s="20">
        <f t="shared" si="2"/>
        <v>18</v>
      </c>
    </row>
    <row r="9" ht="22.8" customHeight="1" spans="1:18">
      <c r="A9" s="40">
        <v>213</v>
      </c>
      <c r="B9" s="40" t="s">
        <v>178</v>
      </c>
      <c r="C9" s="40">
        <v>99</v>
      </c>
      <c r="D9" s="39">
        <v>419001</v>
      </c>
      <c r="E9" s="5" t="s">
        <v>191</v>
      </c>
      <c r="F9" s="6">
        <f>SUM(G9:R9)</f>
        <v>86.9</v>
      </c>
      <c r="G9" s="64"/>
      <c r="H9" s="64"/>
      <c r="I9" s="44"/>
      <c r="J9" s="44">
        <v>23</v>
      </c>
      <c r="K9" s="44">
        <v>27</v>
      </c>
      <c r="L9" s="44">
        <v>2</v>
      </c>
      <c r="M9" s="44">
        <v>7.4</v>
      </c>
      <c r="N9" s="64">
        <v>0.5</v>
      </c>
      <c r="O9" s="44">
        <v>9</v>
      </c>
      <c r="P9" s="44"/>
      <c r="Q9" s="64"/>
      <c r="R9" s="64">
        <v>18</v>
      </c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zoomScale="130" zoomScaleNormal="130" workbookViewId="0">
      <selection activeCell="S1" sqref="S1:T1"/>
    </sheetView>
  </sheetViews>
  <sheetFormatPr defaultColWidth="10" defaultRowHeight="14.4"/>
  <cols>
    <col min="1" max="1" width="3.66666666666667" customWidth="1"/>
    <col min="2" max="2" width="4.62037037037037" customWidth="1"/>
    <col min="3" max="3" width="5.28703703703704" customWidth="1"/>
    <col min="4" max="4" width="7.05555555555556" customWidth="1"/>
    <col min="5" max="5" width="15.8796296296296" customWidth="1"/>
    <col min="6" max="6" width="9.62962962962963" customWidth="1"/>
    <col min="7" max="7" width="8.41666666666667" customWidth="1"/>
    <col min="8" max="17" width="7.18518518518519" customWidth="1"/>
    <col min="18" max="18" width="8.5462962962963" customWidth="1"/>
    <col min="19" max="20" width="7.18518518518519" customWidth="1"/>
    <col min="21" max="22" width="9.76851851851852" customWidth="1"/>
  </cols>
  <sheetData>
    <row r="1" ht="16.35" customHeight="1" spans="1:20">
      <c r="A1" s="3"/>
      <c r="S1" s="36" t="s">
        <v>329</v>
      </c>
      <c r="T1" s="36"/>
    </row>
    <row r="2" ht="36.2" customHeight="1" spans="1:20">
      <c r="A2" s="38" t="s">
        <v>19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ht="24.15" customHeight="1" spans="1:20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0" t="s">
        <v>32</v>
      </c>
      <c r="T3" s="10"/>
    </row>
    <row r="4" ht="28.45" customHeight="1" spans="1:20">
      <c r="A4" s="17" t="s">
        <v>158</v>
      </c>
      <c r="B4" s="17"/>
      <c r="C4" s="17"/>
      <c r="D4" s="17" t="s">
        <v>193</v>
      </c>
      <c r="E4" s="17" t="s">
        <v>194</v>
      </c>
      <c r="F4" s="17" t="s">
        <v>313</v>
      </c>
      <c r="G4" s="17" t="s">
        <v>197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 t="s">
        <v>200</v>
      </c>
      <c r="S4" s="17"/>
      <c r="T4" s="17"/>
    </row>
    <row r="5" ht="36.2" customHeight="1" spans="1:20">
      <c r="A5" s="17" t="s">
        <v>166</v>
      </c>
      <c r="B5" s="17" t="s">
        <v>167</v>
      </c>
      <c r="C5" s="17" t="s">
        <v>168</v>
      </c>
      <c r="D5" s="17"/>
      <c r="E5" s="17"/>
      <c r="F5" s="17"/>
      <c r="G5" s="17" t="s">
        <v>136</v>
      </c>
      <c r="H5" s="17" t="s">
        <v>330</v>
      </c>
      <c r="I5" s="17" t="s">
        <v>331</v>
      </c>
      <c r="J5" s="17" t="s">
        <v>332</v>
      </c>
      <c r="K5" s="17" t="s">
        <v>333</v>
      </c>
      <c r="L5" s="17" t="s">
        <v>334</v>
      </c>
      <c r="M5" s="17" t="s">
        <v>335</v>
      </c>
      <c r="N5" s="17" t="s">
        <v>336</v>
      </c>
      <c r="O5" s="17" t="s">
        <v>337</v>
      </c>
      <c r="P5" s="17" t="s">
        <v>338</v>
      </c>
      <c r="Q5" s="17" t="s">
        <v>339</v>
      </c>
      <c r="R5" s="17" t="s">
        <v>136</v>
      </c>
      <c r="S5" s="17" t="s">
        <v>263</v>
      </c>
      <c r="T5" s="17" t="s">
        <v>297</v>
      </c>
    </row>
    <row r="6" ht="22.8" customHeight="1" spans="1:20">
      <c r="A6" s="21"/>
      <c r="B6" s="21"/>
      <c r="C6" s="21"/>
      <c r="D6" s="21"/>
      <c r="E6" s="21" t="s">
        <v>136</v>
      </c>
      <c r="F6" s="63">
        <f>F7</f>
        <v>473.326</v>
      </c>
      <c r="G6" s="63">
        <f t="shared" ref="G6:Q6" si="0">G7</f>
        <v>473.326</v>
      </c>
      <c r="H6" s="63">
        <f t="shared" si="0"/>
        <v>290.65</v>
      </c>
      <c r="I6" s="63">
        <f t="shared" si="0"/>
        <v>9</v>
      </c>
      <c r="J6" s="63">
        <f t="shared" si="0"/>
        <v>3.584</v>
      </c>
      <c r="K6" s="63">
        <f t="shared" si="0"/>
        <v>2.12</v>
      </c>
      <c r="L6" s="63">
        <f t="shared" si="0"/>
        <v>12.5</v>
      </c>
      <c r="M6" s="63">
        <f t="shared" si="0"/>
        <v>14.79</v>
      </c>
      <c r="N6" s="63">
        <f t="shared" si="0"/>
        <v>0</v>
      </c>
      <c r="O6" s="63">
        <f t="shared" si="0"/>
        <v>9.57</v>
      </c>
      <c r="P6" s="63">
        <f t="shared" si="0"/>
        <v>6.596</v>
      </c>
      <c r="Q6" s="63">
        <f t="shared" si="0"/>
        <v>124.516</v>
      </c>
      <c r="R6" s="63"/>
      <c r="S6" s="63"/>
      <c r="T6" s="63"/>
    </row>
    <row r="7" ht="22.8" customHeight="1" spans="1:20">
      <c r="A7" s="21"/>
      <c r="B7" s="21"/>
      <c r="C7" s="21"/>
      <c r="D7" s="19" t="s">
        <v>154</v>
      </c>
      <c r="E7" s="19" t="s">
        <v>4</v>
      </c>
      <c r="F7" s="63">
        <f>F8</f>
        <v>473.326</v>
      </c>
      <c r="G7" s="63">
        <f t="shared" ref="G7:Q7" si="1">G8</f>
        <v>473.326</v>
      </c>
      <c r="H7" s="63">
        <f t="shared" si="1"/>
        <v>290.65</v>
      </c>
      <c r="I7" s="63">
        <f t="shared" si="1"/>
        <v>9</v>
      </c>
      <c r="J7" s="63">
        <f t="shared" si="1"/>
        <v>3.584</v>
      </c>
      <c r="K7" s="63">
        <f t="shared" si="1"/>
        <v>2.12</v>
      </c>
      <c r="L7" s="63">
        <f t="shared" si="1"/>
        <v>12.5</v>
      </c>
      <c r="M7" s="63">
        <f t="shared" si="1"/>
        <v>14.79</v>
      </c>
      <c r="N7" s="63">
        <f t="shared" si="1"/>
        <v>0</v>
      </c>
      <c r="O7" s="63">
        <f t="shared" si="1"/>
        <v>9.57</v>
      </c>
      <c r="P7" s="63">
        <f t="shared" si="1"/>
        <v>6.596</v>
      </c>
      <c r="Q7" s="63">
        <f t="shared" si="1"/>
        <v>124.516</v>
      </c>
      <c r="R7" s="63"/>
      <c r="S7" s="63"/>
      <c r="T7" s="63"/>
    </row>
    <row r="8" ht="22.8" customHeight="1" spans="1:20">
      <c r="A8" s="21"/>
      <c r="B8" s="21"/>
      <c r="C8" s="21"/>
      <c r="D8" s="43" t="s">
        <v>155</v>
      </c>
      <c r="E8" s="43" t="s">
        <v>156</v>
      </c>
      <c r="F8" s="63">
        <f>F9+F10</f>
        <v>473.326</v>
      </c>
      <c r="G8" s="63">
        <f t="shared" ref="G8:Q8" si="2">G9+G10</f>
        <v>473.326</v>
      </c>
      <c r="H8" s="63">
        <f t="shared" si="2"/>
        <v>290.65</v>
      </c>
      <c r="I8" s="63">
        <f t="shared" si="2"/>
        <v>9</v>
      </c>
      <c r="J8" s="63">
        <f t="shared" si="2"/>
        <v>3.584</v>
      </c>
      <c r="K8" s="63">
        <f t="shared" si="2"/>
        <v>2.12</v>
      </c>
      <c r="L8" s="63">
        <f t="shared" si="2"/>
        <v>12.5</v>
      </c>
      <c r="M8" s="63">
        <f t="shared" si="2"/>
        <v>14.79</v>
      </c>
      <c r="N8" s="63">
        <f t="shared" si="2"/>
        <v>0</v>
      </c>
      <c r="O8" s="63">
        <f t="shared" si="2"/>
        <v>9.57</v>
      </c>
      <c r="P8" s="63">
        <f t="shared" si="2"/>
        <v>6.596</v>
      </c>
      <c r="Q8" s="63">
        <f t="shared" si="2"/>
        <v>124.516</v>
      </c>
      <c r="R8" s="63"/>
      <c r="S8" s="63"/>
      <c r="T8" s="63"/>
    </row>
    <row r="9" ht="22.8" customHeight="1" spans="1:20">
      <c r="A9" s="40" t="s">
        <v>185</v>
      </c>
      <c r="B9" s="40" t="s">
        <v>178</v>
      </c>
      <c r="C9" s="40" t="s">
        <v>178</v>
      </c>
      <c r="D9" s="39" t="s">
        <v>210</v>
      </c>
      <c r="E9" s="5" t="s">
        <v>187</v>
      </c>
      <c r="F9" s="6">
        <v>140.316</v>
      </c>
      <c r="G9" s="44">
        <f>SUM(H9:Q9)</f>
        <v>140.316</v>
      </c>
      <c r="H9" s="44">
        <v>127.66</v>
      </c>
      <c r="I9" s="44"/>
      <c r="J9" s="44">
        <v>3.584</v>
      </c>
      <c r="K9" s="44"/>
      <c r="L9" s="44"/>
      <c r="M9" s="44">
        <v>5.04</v>
      </c>
      <c r="N9" s="44"/>
      <c r="O9" s="44"/>
      <c r="P9" s="44">
        <v>2.016</v>
      </c>
      <c r="Q9" s="44">
        <v>2.016</v>
      </c>
      <c r="R9" s="44"/>
      <c r="S9" s="44"/>
      <c r="T9" s="44"/>
    </row>
    <row r="10" customFormat="1" ht="22.8" customHeight="1" spans="1:20">
      <c r="A10" s="40">
        <v>213</v>
      </c>
      <c r="B10" s="40">
        <v>1</v>
      </c>
      <c r="C10" s="40">
        <v>99</v>
      </c>
      <c r="D10" s="39">
        <v>419001</v>
      </c>
      <c r="E10" s="5" t="s">
        <v>191</v>
      </c>
      <c r="F10" s="6">
        <f>G10</f>
        <v>333.01</v>
      </c>
      <c r="G10" s="44">
        <f>SUM(H10:Q10)</f>
        <v>333.01</v>
      </c>
      <c r="H10" s="44">
        <f>'14商品服务'!G10+'14商品服务'!H10+'14商品服务'!K10+'14商品服务'!L10+'14商品服务'!M10+'14商品服务'!O10+'14商品服务'!S10+'14商品服务'!Z10+'14商品服务'!AB10+'14商品服务'!AE10</f>
        <v>162.99</v>
      </c>
      <c r="I10" s="44">
        <f>'14商品服务'!T10</f>
        <v>9</v>
      </c>
      <c r="J10" s="44">
        <f>'14商品服务'!U10</f>
        <v>0</v>
      </c>
      <c r="K10" s="44">
        <f>'14商品服务'!W10</f>
        <v>2.12</v>
      </c>
      <c r="L10" s="44">
        <f>'14商品服务'!AA10</f>
        <v>12.5</v>
      </c>
      <c r="M10" s="44">
        <f>'14商品服务'!V10</f>
        <v>9.75</v>
      </c>
      <c r="N10" s="44">
        <f>'14商品服务'!Q10</f>
        <v>0</v>
      </c>
      <c r="O10" s="44">
        <f>'14商品服务'!AD10</f>
        <v>9.57</v>
      </c>
      <c r="P10" s="44">
        <f>'14商品服务'!R10</f>
        <v>4.58</v>
      </c>
      <c r="Q10" s="44">
        <f>'14商品服务'!AG10</f>
        <v>122.5</v>
      </c>
      <c r="R10" s="44"/>
      <c r="S10" s="44"/>
      <c r="T10" s="44"/>
    </row>
  </sheetData>
  <mergeCells count="10">
    <mergeCell ref="S1:T1"/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4"/>
  <sheetViews>
    <sheetView zoomScale="115" zoomScaleNormal="115" workbookViewId="0">
      <selection activeCell="V4" sqref="V4:V5"/>
    </sheetView>
  </sheetViews>
  <sheetFormatPr defaultColWidth="10" defaultRowHeight="14.4"/>
  <cols>
    <col min="1" max="1" width="5.28703703703704" style="48" customWidth="1"/>
    <col min="2" max="2" width="5.56481481481481" style="48" customWidth="1"/>
    <col min="3" max="3" width="5.83333333333333" style="48" customWidth="1"/>
    <col min="4" max="4" width="10.1759259259259" style="48" customWidth="1"/>
    <col min="5" max="5" width="18.1851851851852" style="48" customWidth="1"/>
    <col min="6" max="6" width="10.712962962963" style="48" customWidth="1"/>
    <col min="7" max="33" width="7.18518518518519" style="48" customWidth="1"/>
    <col min="34" max="35" width="9.76851851851852" style="48" customWidth="1"/>
    <col min="36" max="16384" width="10" style="48"/>
  </cols>
  <sheetData>
    <row r="1" ht="13.8" customHeight="1" spans="1:33">
      <c r="A1" s="49"/>
      <c r="F1" s="49"/>
      <c r="AF1" s="61" t="s">
        <v>340</v>
      </c>
      <c r="AG1" s="61"/>
    </row>
    <row r="2" ht="43.95" customHeight="1" spans="1:33">
      <c r="A2" s="50" t="s">
        <v>20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</row>
    <row r="3" ht="24.15" customHeight="1" spans="1:33">
      <c r="A3" s="51" t="s">
        <v>31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62" t="s">
        <v>32</v>
      </c>
      <c r="AG3" s="62"/>
    </row>
    <row r="4" ht="25" customHeight="1" spans="1:33">
      <c r="A4" s="52" t="s">
        <v>158</v>
      </c>
      <c r="B4" s="52"/>
      <c r="C4" s="52"/>
      <c r="D4" s="52" t="s">
        <v>193</v>
      </c>
      <c r="E4" s="52" t="s">
        <v>194</v>
      </c>
      <c r="F4" s="52" t="s">
        <v>341</v>
      </c>
      <c r="G4" s="52" t="s">
        <v>342</v>
      </c>
      <c r="H4" s="52" t="s">
        <v>343</v>
      </c>
      <c r="I4" s="52" t="s">
        <v>344</v>
      </c>
      <c r="J4" s="52" t="s">
        <v>345</v>
      </c>
      <c r="K4" s="52" t="s">
        <v>346</v>
      </c>
      <c r="L4" s="52" t="s">
        <v>347</v>
      </c>
      <c r="M4" s="52" t="s">
        <v>348</v>
      </c>
      <c r="N4" s="52" t="s">
        <v>349</v>
      </c>
      <c r="O4" s="52" t="s">
        <v>350</v>
      </c>
      <c r="P4" s="52" t="s">
        <v>351</v>
      </c>
      <c r="Q4" s="52" t="s">
        <v>336</v>
      </c>
      <c r="R4" s="52" t="s">
        <v>338</v>
      </c>
      <c r="S4" s="52" t="s">
        <v>276</v>
      </c>
      <c r="T4" s="52" t="s">
        <v>331</v>
      </c>
      <c r="U4" s="52" t="s">
        <v>332</v>
      </c>
      <c r="V4" s="52" t="s">
        <v>335</v>
      </c>
      <c r="W4" s="52" t="s">
        <v>282</v>
      </c>
      <c r="X4" s="52" t="s">
        <v>352</v>
      </c>
      <c r="Y4" s="52" t="s">
        <v>353</v>
      </c>
      <c r="Z4" s="52" t="s">
        <v>354</v>
      </c>
      <c r="AA4" s="52" t="s">
        <v>334</v>
      </c>
      <c r="AB4" s="52" t="s">
        <v>355</v>
      </c>
      <c r="AC4" s="52" t="s">
        <v>356</v>
      </c>
      <c r="AD4" s="52" t="s">
        <v>337</v>
      </c>
      <c r="AE4" s="52" t="s">
        <v>357</v>
      </c>
      <c r="AF4" s="52" t="s">
        <v>358</v>
      </c>
      <c r="AG4" s="52" t="s">
        <v>339</v>
      </c>
    </row>
    <row r="5" ht="21.55" customHeight="1" spans="1:33">
      <c r="A5" s="52" t="s">
        <v>166</v>
      </c>
      <c r="B5" s="52" t="s">
        <v>167</v>
      </c>
      <c r="C5" s="52" t="s">
        <v>168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</row>
    <row r="6" ht="22.8" customHeight="1" spans="1:33">
      <c r="A6" s="53"/>
      <c r="B6" s="54"/>
      <c r="C6" s="54"/>
      <c r="D6" s="7"/>
      <c r="E6" s="7" t="s">
        <v>136</v>
      </c>
      <c r="F6" s="55">
        <f>F7</f>
        <v>473.326</v>
      </c>
      <c r="G6" s="55">
        <f t="shared" ref="G6:AG6" si="0">G7</f>
        <v>22.002</v>
      </c>
      <c r="H6" s="55">
        <f t="shared" si="0"/>
        <v>16.976</v>
      </c>
      <c r="I6" s="55">
        <f t="shared" si="0"/>
        <v>0</v>
      </c>
      <c r="J6" s="55">
        <f t="shared" si="0"/>
        <v>0</v>
      </c>
      <c r="K6" s="55">
        <f t="shared" si="0"/>
        <v>14.596</v>
      </c>
      <c r="L6" s="55">
        <f t="shared" si="0"/>
        <v>11.818</v>
      </c>
      <c r="M6" s="55">
        <f t="shared" si="0"/>
        <v>11.48</v>
      </c>
      <c r="N6" s="55">
        <f t="shared" si="0"/>
        <v>0</v>
      </c>
      <c r="O6" s="55">
        <f t="shared" si="0"/>
        <v>15.766</v>
      </c>
      <c r="P6" s="55">
        <f t="shared" si="0"/>
        <v>12.096</v>
      </c>
      <c r="Q6" s="55">
        <f t="shared" si="0"/>
        <v>0</v>
      </c>
      <c r="R6" s="55">
        <f t="shared" si="0"/>
        <v>6.596</v>
      </c>
      <c r="S6" s="55">
        <f t="shared" si="0"/>
        <v>3</v>
      </c>
      <c r="T6" s="55">
        <f t="shared" si="0"/>
        <v>9</v>
      </c>
      <c r="U6" s="55">
        <f t="shared" si="0"/>
        <v>3.584</v>
      </c>
      <c r="V6" s="55">
        <f t="shared" si="0"/>
        <v>14.79</v>
      </c>
      <c r="W6" s="55">
        <f t="shared" si="0"/>
        <v>2.12</v>
      </c>
      <c r="X6" s="55">
        <f t="shared" si="0"/>
        <v>0</v>
      </c>
      <c r="Y6" s="55">
        <f t="shared" si="0"/>
        <v>0</v>
      </c>
      <c r="Z6" s="55">
        <f t="shared" si="0"/>
        <v>1.08</v>
      </c>
      <c r="AA6" s="55">
        <f t="shared" si="0"/>
        <v>12.5</v>
      </c>
      <c r="AB6" s="55">
        <f t="shared" si="0"/>
        <v>60</v>
      </c>
      <c r="AC6" s="55">
        <f t="shared" si="0"/>
        <v>0</v>
      </c>
      <c r="AD6" s="55">
        <f t="shared" si="0"/>
        <v>9.57</v>
      </c>
      <c r="AE6" s="55">
        <f t="shared" si="0"/>
        <v>121.836</v>
      </c>
      <c r="AF6" s="55">
        <f t="shared" si="0"/>
        <v>0</v>
      </c>
      <c r="AG6" s="55">
        <f t="shared" si="0"/>
        <v>124.516</v>
      </c>
    </row>
    <row r="7" ht="22.8" customHeight="1" spans="1:33">
      <c r="A7" s="56"/>
      <c r="B7" s="56"/>
      <c r="C7" s="56"/>
      <c r="D7" s="57" t="s">
        <v>154</v>
      </c>
      <c r="E7" s="57" t="s">
        <v>4</v>
      </c>
      <c r="F7" s="55">
        <f>F8</f>
        <v>473.326</v>
      </c>
      <c r="G7" s="55">
        <f t="shared" ref="G7:AG7" si="1">G8</f>
        <v>22.002</v>
      </c>
      <c r="H7" s="55">
        <f t="shared" si="1"/>
        <v>16.976</v>
      </c>
      <c r="I7" s="55">
        <f t="shared" si="1"/>
        <v>0</v>
      </c>
      <c r="J7" s="55">
        <f t="shared" si="1"/>
        <v>0</v>
      </c>
      <c r="K7" s="55">
        <f t="shared" si="1"/>
        <v>14.596</v>
      </c>
      <c r="L7" s="55">
        <f t="shared" si="1"/>
        <v>11.818</v>
      </c>
      <c r="M7" s="55">
        <f t="shared" si="1"/>
        <v>11.48</v>
      </c>
      <c r="N7" s="55">
        <f t="shared" si="1"/>
        <v>0</v>
      </c>
      <c r="O7" s="55">
        <f t="shared" si="1"/>
        <v>15.766</v>
      </c>
      <c r="P7" s="55">
        <f t="shared" si="1"/>
        <v>12.096</v>
      </c>
      <c r="Q7" s="55">
        <f t="shared" si="1"/>
        <v>0</v>
      </c>
      <c r="R7" s="55">
        <f t="shared" si="1"/>
        <v>6.596</v>
      </c>
      <c r="S7" s="55">
        <f t="shared" si="1"/>
        <v>3</v>
      </c>
      <c r="T7" s="55">
        <f t="shared" si="1"/>
        <v>9</v>
      </c>
      <c r="U7" s="55">
        <f t="shared" si="1"/>
        <v>3.584</v>
      </c>
      <c r="V7" s="55">
        <f t="shared" si="1"/>
        <v>14.79</v>
      </c>
      <c r="W7" s="55">
        <f t="shared" si="1"/>
        <v>2.12</v>
      </c>
      <c r="X7" s="55">
        <f t="shared" si="1"/>
        <v>0</v>
      </c>
      <c r="Y7" s="55">
        <f t="shared" si="1"/>
        <v>0</v>
      </c>
      <c r="Z7" s="55">
        <f t="shared" si="1"/>
        <v>1.08</v>
      </c>
      <c r="AA7" s="55">
        <f t="shared" si="1"/>
        <v>12.5</v>
      </c>
      <c r="AB7" s="55">
        <f t="shared" si="1"/>
        <v>60</v>
      </c>
      <c r="AC7" s="55">
        <f t="shared" si="1"/>
        <v>0</v>
      </c>
      <c r="AD7" s="55">
        <f t="shared" si="1"/>
        <v>9.57</v>
      </c>
      <c r="AE7" s="55">
        <f t="shared" si="1"/>
        <v>121.836</v>
      </c>
      <c r="AF7" s="55">
        <f t="shared" si="1"/>
        <v>0</v>
      </c>
      <c r="AG7" s="55">
        <f t="shared" si="1"/>
        <v>124.516</v>
      </c>
    </row>
    <row r="8" ht="22.8" customHeight="1" spans="1:33">
      <c r="A8" s="56"/>
      <c r="B8" s="56"/>
      <c r="C8" s="56"/>
      <c r="D8" s="57" t="s">
        <v>155</v>
      </c>
      <c r="E8" s="57" t="s">
        <v>156</v>
      </c>
      <c r="F8" s="55">
        <f>SUM(F9:F10)</f>
        <v>473.326</v>
      </c>
      <c r="G8" s="55">
        <f t="shared" ref="G8:AG8" si="2">SUM(G9:G10)</f>
        <v>22.002</v>
      </c>
      <c r="H8" s="55">
        <f t="shared" si="2"/>
        <v>16.976</v>
      </c>
      <c r="I8" s="55">
        <f t="shared" si="2"/>
        <v>0</v>
      </c>
      <c r="J8" s="55">
        <f t="shared" si="2"/>
        <v>0</v>
      </c>
      <c r="K8" s="55">
        <f t="shared" si="2"/>
        <v>14.596</v>
      </c>
      <c r="L8" s="55">
        <f t="shared" si="2"/>
        <v>11.818</v>
      </c>
      <c r="M8" s="55">
        <f t="shared" si="2"/>
        <v>11.48</v>
      </c>
      <c r="N8" s="55">
        <f t="shared" si="2"/>
        <v>0</v>
      </c>
      <c r="O8" s="55">
        <f t="shared" si="2"/>
        <v>15.766</v>
      </c>
      <c r="P8" s="55">
        <f t="shared" si="2"/>
        <v>12.096</v>
      </c>
      <c r="Q8" s="55">
        <f t="shared" si="2"/>
        <v>0</v>
      </c>
      <c r="R8" s="55">
        <f t="shared" si="2"/>
        <v>6.596</v>
      </c>
      <c r="S8" s="55">
        <f t="shared" si="2"/>
        <v>3</v>
      </c>
      <c r="T8" s="55">
        <f t="shared" si="2"/>
        <v>9</v>
      </c>
      <c r="U8" s="55">
        <f t="shared" si="2"/>
        <v>3.584</v>
      </c>
      <c r="V8" s="55">
        <f t="shared" si="2"/>
        <v>14.79</v>
      </c>
      <c r="W8" s="55">
        <f t="shared" si="2"/>
        <v>2.12</v>
      </c>
      <c r="X8" s="55">
        <f t="shared" si="2"/>
        <v>0</v>
      </c>
      <c r="Y8" s="55">
        <f t="shared" si="2"/>
        <v>0</v>
      </c>
      <c r="Z8" s="55">
        <f t="shared" si="2"/>
        <v>1.08</v>
      </c>
      <c r="AA8" s="55">
        <f t="shared" si="2"/>
        <v>12.5</v>
      </c>
      <c r="AB8" s="55">
        <f t="shared" si="2"/>
        <v>60</v>
      </c>
      <c r="AC8" s="55">
        <f t="shared" si="2"/>
        <v>0</v>
      </c>
      <c r="AD8" s="55">
        <f t="shared" si="2"/>
        <v>9.57</v>
      </c>
      <c r="AE8" s="55">
        <f t="shared" si="2"/>
        <v>121.836</v>
      </c>
      <c r="AF8" s="55">
        <f t="shared" si="2"/>
        <v>0</v>
      </c>
      <c r="AG8" s="55">
        <f t="shared" si="2"/>
        <v>124.516</v>
      </c>
    </row>
    <row r="9" ht="22.8" customHeight="1" spans="1:33">
      <c r="A9" s="58" t="s">
        <v>185</v>
      </c>
      <c r="B9" s="58" t="s">
        <v>178</v>
      </c>
      <c r="C9" s="58" t="s">
        <v>178</v>
      </c>
      <c r="D9" s="59" t="s">
        <v>210</v>
      </c>
      <c r="E9" s="7" t="s">
        <v>187</v>
      </c>
      <c r="F9" s="60">
        <f>SUM(G9:AG9)</f>
        <v>140.316</v>
      </c>
      <c r="G9" s="60">
        <v>9.072</v>
      </c>
      <c r="H9" s="60">
        <v>2.016</v>
      </c>
      <c r="I9" s="60"/>
      <c r="J9" s="60"/>
      <c r="K9" s="60">
        <v>1.456</v>
      </c>
      <c r="L9" s="60">
        <v>6.048</v>
      </c>
      <c r="M9" s="60">
        <v>10.08</v>
      </c>
      <c r="N9" s="60"/>
      <c r="O9" s="60">
        <v>7.056</v>
      </c>
      <c r="P9" s="60">
        <v>12.096</v>
      </c>
      <c r="Q9" s="60"/>
      <c r="R9" s="60">
        <v>2.016</v>
      </c>
      <c r="S9" s="60"/>
      <c r="T9" s="60"/>
      <c r="U9" s="60">
        <v>3.584</v>
      </c>
      <c r="V9" s="60">
        <v>5.04</v>
      </c>
      <c r="W9" s="60"/>
      <c r="X9" s="60"/>
      <c r="Y9" s="60"/>
      <c r="Z9" s="60"/>
      <c r="AA9" s="60"/>
      <c r="AB9" s="60"/>
      <c r="AC9" s="60"/>
      <c r="AD9" s="60"/>
      <c r="AE9" s="60">
        <v>79.836</v>
      </c>
      <c r="AF9" s="60"/>
      <c r="AG9" s="60">
        <v>2.016</v>
      </c>
    </row>
    <row r="10" s="48" customFormat="1" ht="22.8" customHeight="1" spans="1:33">
      <c r="A10" s="58">
        <v>213</v>
      </c>
      <c r="B10" s="58">
        <v>1</v>
      </c>
      <c r="C10" s="58">
        <v>99</v>
      </c>
      <c r="D10" s="59">
        <v>419001</v>
      </c>
      <c r="E10" s="7" t="s">
        <v>191</v>
      </c>
      <c r="F10" s="60">
        <f>SUM(G10:AG10)</f>
        <v>333.01</v>
      </c>
      <c r="G10" s="60">
        <f>22-9.07</f>
        <v>12.93</v>
      </c>
      <c r="H10" s="60">
        <f>16.98-2.02</f>
        <v>14.96</v>
      </c>
      <c r="I10" s="60"/>
      <c r="J10" s="60"/>
      <c r="K10" s="60">
        <f>14.6-1.46</f>
        <v>13.14</v>
      </c>
      <c r="L10" s="60">
        <f>11.82-6.05</f>
        <v>5.77</v>
      </c>
      <c r="M10" s="60">
        <f>11.48-10.08</f>
        <v>1.4</v>
      </c>
      <c r="N10" s="60"/>
      <c r="O10" s="60">
        <f>15.77-7.06</f>
        <v>8.71</v>
      </c>
      <c r="P10" s="60"/>
      <c r="Q10" s="60"/>
      <c r="R10" s="60">
        <f>6.6-2.02</f>
        <v>4.58</v>
      </c>
      <c r="S10" s="60">
        <v>3</v>
      </c>
      <c r="T10" s="60">
        <v>9</v>
      </c>
      <c r="U10" s="60"/>
      <c r="V10" s="60">
        <f>14.79-5.04</f>
        <v>9.75</v>
      </c>
      <c r="W10" s="60">
        <v>2.12</v>
      </c>
      <c r="X10" s="60"/>
      <c r="Y10" s="60"/>
      <c r="Z10" s="60">
        <v>1.08</v>
      </c>
      <c r="AA10" s="60">
        <v>12.5</v>
      </c>
      <c r="AB10" s="60">
        <v>60</v>
      </c>
      <c r="AC10" s="60"/>
      <c r="AD10" s="60">
        <v>9.57</v>
      </c>
      <c r="AE10" s="60">
        <f>22+20</f>
        <v>42</v>
      </c>
      <c r="AF10" s="60"/>
      <c r="AG10" s="60">
        <f>20+106.5+5-9</f>
        <v>122.5</v>
      </c>
    </row>
    <row r="14" spans="6:6">
      <c r="F14" s="48">
        <f>F7-468.21</f>
        <v>5.11600000000004</v>
      </c>
    </row>
  </sheetData>
  <mergeCells count="35">
    <mergeCell ref="AF1:AG1"/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zoomScale="115" zoomScaleNormal="115" workbookViewId="0">
      <selection activeCell="G1" sqref="G1:H1"/>
    </sheetView>
  </sheetViews>
  <sheetFormatPr defaultColWidth="10" defaultRowHeight="14.4" outlineLevelRow="7" outlineLevelCol="7"/>
  <cols>
    <col min="1" max="1" width="12.8888888888889" customWidth="1"/>
    <col min="2" max="2" width="29.712962962963" customWidth="1"/>
    <col min="3" max="3" width="20.7592592592593" customWidth="1"/>
    <col min="4" max="4" width="12.3518518518519" customWidth="1"/>
    <col min="5" max="5" width="10.3148148148148" customWidth="1"/>
    <col min="6" max="6" width="14.1203703703704" customWidth="1"/>
    <col min="7" max="8" width="13.7037037037037" customWidth="1"/>
    <col min="9" max="9" width="9.76851851851852" customWidth="1"/>
  </cols>
  <sheetData>
    <row r="1" ht="16.35" customHeight="1" spans="1:8">
      <c r="A1" s="3"/>
      <c r="G1" s="36" t="s">
        <v>359</v>
      </c>
      <c r="H1" s="36"/>
    </row>
    <row r="2" ht="33.6" customHeight="1" spans="1:8">
      <c r="A2" s="38" t="s">
        <v>21</v>
      </c>
      <c r="B2" s="38"/>
      <c r="C2" s="38"/>
      <c r="D2" s="38"/>
      <c r="E2" s="38"/>
      <c r="F2" s="38"/>
      <c r="G2" s="38"/>
      <c r="H2" s="38"/>
    </row>
    <row r="3" ht="24.15" customHeight="1" spans="1:8">
      <c r="A3" s="15" t="s">
        <v>31</v>
      </c>
      <c r="B3" s="15"/>
      <c r="C3" s="15"/>
      <c r="D3" s="15"/>
      <c r="E3" s="15"/>
      <c r="F3" s="15"/>
      <c r="G3" s="15"/>
      <c r="H3" s="10" t="s">
        <v>32</v>
      </c>
    </row>
    <row r="4" ht="23.25" customHeight="1" spans="1:8">
      <c r="A4" s="17" t="s">
        <v>360</v>
      </c>
      <c r="B4" s="17" t="s">
        <v>361</v>
      </c>
      <c r="C4" s="17" t="s">
        <v>362</v>
      </c>
      <c r="D4" s="17" t="s">
        <v>363</v>
      </c>
      <c r="E4" s="17" t="s">
        <v>364</v>
      </c>
      <c r="F4" s="17"/>
      <c r="G4" s="17"/>
      <c r="H4" s="17" t="s">
        <v>365</v>
      </c>
    </row>
    <row r="5" ht="25.85" customHeight="1" spans="1:8">
      <c r="A5" s="17"/>
      <c r="B5" s="17"/>
      <c r="C5" s="17"/>
      <c r="D5" s="17"/>
      <c r="E5" s="17" t="s">
        <v>138</v>
      </c>
      <c r="F5" s="17" t="s">
        <v>366</v>
      </c>
      <c r="G5" s="17" t="s">
        <v>367</v>
      </c>
      <c r="H5" s="17"/>
    </row>
    <row r="6" ht="22.8" customHeight="1" spans="1:8">
      <c r="A6" s="21"/>
      <c r="B6" s="21" t="s">
        <v>136</v>
      </c>
      <c r="C6" s="20">
        <f>C7</f>
        <v>60.6</v>
      </c>
      <c r="D6" s="20"/>
      <c r="E6" s="6">
        <f>G6</f>
        <v>44.2</v>
      </c>
      <c r="F6" s="20"/>
      <c r="G6" s="20">
        <f>G7</f>
        <v>44.2</v>
      </c>
      <c r="H6" s="20">
        <f>H7</f>
        <v>16.4</v>
      </c>
    </row>
    <row r="7" ht="22.8" customHeight="1" spans="1:8">
      <c r="A7" s="19" t="s">
        <v>154</v>
      </c>
      <c r="B7" s="19" t="s">
        <v>4</v>
      </c>
      <c r="C7" s="20">
        <f>C8</f>
        <v>60.6</v>
      </c>
      <c r="D7" s="20"/>
      <c r="E7" s="6">
        <f>G7</f>
        <v>44.2</v>
      </c>
      <c r="F7" s="20"/>
      <c r="G7" s="20">
        <f>G8</f>
        <v>44.2</v>
      </c>
      <c r="H7" s="20">
        <f>H8</f>
        <v>16.4</v>
      </c>
    </row>
    <row r="8" ht="22.8" customHeight="1" spans="1:8">
      <c r="A8" s="39" t="s">
        <v>155</v>
      </c>
      <c r="B8" s="39" t="s">
        <v>156</v>
      </c>
      <c r="C8" s="44">
        <f>E8+H8</f>
        <v>60.6</v>
      </c>
      <c r="D8" s="44"/>
      <c r="E8" s="6">
        <f>G8</f>
        <v>44.2</v>
      </c>
      <c r="F8" s="44"/>
      <c r="G8" s="44">
        <f>44.2</f>
        <v>44.2</v>
      </c>
      <c r="H8" s="44">
        <v>16.4</v>
      </c>
    </row>
  </sheetData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G1" sqref="G1:H1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7" width="14.1203703703704" customWidth="1"/>
    <col min="8" max="8" width="16.287037037037" customWidth="1"/>
    <col min="9" max="9" width="9.76851851851852" customWidth="1"/>
  </cols>
  <sheetData>
    <row r="1" ht="16.35" customHeight="1" spans="1:8">
      <c r="A1" s="3"/>
      <c r="G1" s="36" t="s">
        <v>368</v>
      </c>
      <c r="H1" s="36"/>
    </row>
    <row r="2" ht="38.8" customHeight="1" spans="1:8">
      <c r="A2" s="38" t="s">
        <v>22</v>
      </c>
      <c r="B2" s="38"/>
      <c r="C2" s="38"/>
      <c r="D2" s="38"/>
      <c r="E2" s="38"/>
      <c r="F2" s="38"/>
      <c r="G2" s="38"/>
      <c r="H2" s="38"/>
    </row>
    <row r="3" ht="24.15" customHeight="1" spans="1:8">
      <c r="A3" s="15" t="s">
        <v>31</v>
      </c>
      <c r="B3" s="15"/>
      <c r="C3" s="15"/>
      <c r="D3" s="15"/>
      <c r="E3" s="15"/>
      <c r="F3" s="15"/>
      <c r="G3" s="15"/>
      <c r="H3" s="10" t="s">
        <v>32</v>
      </c>
    </row>
    <row r="4" ht="23.25" customHeight="1" spans="1:8">
      <c r="A4" s="17" t="s">
        <v>159</v>
      </c>
      <c r="B4" s="17" t="s">
        <v>160</v>
      </c>
      <c r="C4" s="17" t="s">
        <v>136</v>
      </c>
      <c r="D4" s="17" t="s">
        <v>369</v>
      </c>
      <c r="E4" s="17"/>
      <c r="F4" s="17"/>
      <c r="G4" s="17"/>
      <c r="H4" s="17" t="s">
        <v>162</v>
      </c>
    </row>
    <row r="5" ht="19.8" customHeight="1" spans="1:8">
      <c r="A5" s="17"/>
      <c r="B5" s="17"/>
      <c r="C5" s="17"/>
      <c r="D5" s="17" t="s">
        <v>138</v>
      </c>
      <c r="E5" s="17" t="s">
        <v>234</v>
      </c>
      <c r="F5" s="17"/>
      <c r="G5" s="17" t="s">
        <v>235</v>
      </c>
      <c r="H5" s="17"/>
    </row>
    <row r="6" ht="27.6" customHeight="1" spans="1:8">
      <c r="A6" s="17"/>
      <c r="B6" s="17"/>
      <c r="C6" s="17"/>
      <c r="D6" s="17"/>
      <c r="E6" s="17" t="s">
        <v>213</v>
      </c>
      <c r="F6" s="17" t="s">
        <v>204</v>
      </c>
      <c r="G6" s="17"/>
      <c r="H6" s="17"/>
    </row>
    <row r="7" ht="22.8" customHeight="1" spans="1:8">
      <c r="A7" s="21"/>
      <c r="B7" s="4" t="s">
        <v>136</v>
      </c>
      <c r="C7" s="20">
        <v>0</v>
      </c>
      <c r="D7" s="20"/>
      <c r="E7" s="20"/>
      <c r="F7" s="20"/>
      <c r="G7" s="20"/>
      <c r="H7" s="20"/>
    </row>
    <row r="8" ht="22.8" customHeight="1" spans="1:8">
      <c r="A8" s="19"/>
      <c r="B8" s="19"/>
      <c r="C8" s="20"/>
      <c r="D8" s="20"/>
      <c r="E8" s="20"/>
      <c r="F8" s="20"/>
      <c r="G8" s="20"/>
      <c r="H8" s="20"/>
    </row>
    <row r="9" ht="22.8" customHeight="1" spans="1:8">
      <c r="A9" s="43"/>
      <c r="B9" s="43"/>
      <c r="C9" s="20"/>
      <c r="D9" s="20"/>
      <c r="E9" s="20"/>
      <c r="F9" s="20"/>
      <c r="G9" s="20"/>
      <c r="H9" s="20"/>
    </row>
    <row r="10" ht="22.8" customHeight="1" spans="1:8">
      <c r="A10" s="43"/>
      <c r="B10" s="43"/>
      <c r="C10" s="20"/>
      <c r="D10" s="20"/>
      <c r="E10" s="20"/>
      <c r="F10" s="20"/>
      <c r="G10" s="20"/>
      <c r="H10" s="20"/>
    </row>
    <row r="11" ht="22.8" customHeight="1" spans="1:8">
      <c r="A11" s="43"/>
      <c r="B11" s="43"/>
      <c r="C11" s="20"/>
      <c r="D11" s="20"/>
      <c r="E11" s="20"/>
      <c r="F11" s="20"/>
      <c r="G11" s="20"/>
      <c r="H11" s="20"/>
    </row>
    <row r="12" ht="22.8" customHeight="1" spans="1:8">
      <c r="A12" s="39"/>
      <c r="B12" s="39"/>
      <c r="C12" s="6"/>
      <c r="D12" s="6"/>
      <c r="E12" s="44"/>
      <c r="F12" s="44"/>
      <c r="G12" s="44"/>
      <c r="H12" s="44"/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S1" sqref="S1:T1"/>
    </sheetView>
  </sheetViews>
  <sheetFormatPr defaultColWidth="10" defaultRowHeight="14.4"/>
  <cols>
    <col min="1" max="1" width="4.47222222222222" customWidth="1"/>
    <col min="2" max="2" width="4.75" customWidth="1"/>
    <col min="3" max="3" width="5.01851851851852" customWidth="1"/>
    <col min="4" max="4" width="6.64814814814815" customWidth="1"/>
    <col min="5" max="5" width="16.4166666666667" customWidth="1"/>
    <col min="6" max="6" width="11.8055555555556" customWidth="1"/>
    <col min="7" max="20" width="7.18518518518519" customWidth="1"/>
    <col min="21" max="22" width="9.76851851851852" customWidth="1"/>
  </cols>
  <sheetData>
    <row r="1" ht="16.35" customHeight="1" spans="1:20">
      <c r="A1" s="3"/>
      <c r="S1" s="36" t="s">
        <v>370</v>
      </c>
      <c r="T1" s="36"/>
    </row>
    <row r="2" ht="47.4" customHeight="1" spans="1:17">
      <c r="A2" s="38" t="s">
        <v>23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ht="24.15" customHeight="1" spans="1:20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0" t="s">
        <v>32</v>
      </c>
      <c r="T3" s="10"/>
    </row>
    <row r="4" ht="27.6" customHeight="1" spans="1:20">
      <c r="A4" s="17" t="s">
        <v>158</v>
      </c>
      <c r="B4" s="17"/>
      <c r="C4" s="17"/>
      <c r="D4" s="17" t="s">
        <v>193</v>
      </c>
      <c r="E4" s="17" t="s">
        <v>194</v>
      </c>
      <c r="F4" s="17" t="s">
        <v>195</v>
      </c>
      <c r="G4" s="17" t="s">
        <v>196</v>
      </c>
      <c r="H4" s="17" t="s">
        <v>197</v>
      </c>
      <c r="I4" s="17" t="s">
        <v>198</v>
      </c>
      <c r="J4" s="17" t="s">
        <v>199</v>
      </c>
      <c r="K4" s="17" t="s">
        <v>200</v>
      </c>
      <c r="L4" s="17" t="s">
        <v>201</v>
      </c>
      <c r="M4" s="17" t="s">
        <v>202</v>
      </c>
      <c r="N4" s="17" t="s">
        <v>203</v>
      </c>
      <c r="O4" s="17" t="s">
        <v>204</v>
      </c>
      <c r="P4" s="17" t="s">
        <v>205</v>
      </c>
      <c r="Q4" s="17" t="s">
        <v>206</v>
      </c>
      <c r="R4" s="17" t="s">
        <v>207</v>
      </c>
      <c r="S4" s="17" t="s">
        <v>208</v>
      </c>
      <c r="T4" s="17" t="s">
        <v>209</v>
      </c>
    </row>
    <row r="5" ht="19.8" customHeight="1" spans="1:20">
      <c r="A5" s="17" t="s">
        <v>166</v>
      </c>
      <c r="B5" s="17" t="s">
        <v>167</v>
      </c>
      <c r="C5" s="17" t="s">
        <v>168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ht="22.8" customHeight="1" spans="1:20">
      <c r="A6" s="21"/>
      <c r="B6" s="21"/>
      <c r="C6" s="21"/>
      <c r="D6" s="21"/>
      <c r="E6" s="21" t="s">
        <v>136</v>
      </c>
      <c r="F6" s="20">
        <v>0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ht="22.8" customHeight="1" spans="1:20">
      <c r="A7" s="21"/>
      <c r="B7" s="21"/>
      <c r="C7" s="21"/>
      <c r="D7" s="19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</row>
    <row r="8" ht="22.8" customHeight="1" spans="1:20">
      <c r="A8" s="45"/>
      <c r="B8" s="45"/>
      <c r="C8" s="45"/>
      <c r="D8" s="43"/>
      <c r="E8" s="43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</row>
    <row r="9" ht="22.8" customHeight="1" spans="1:20">
      <c r="A9" s="40"/>
      <c r="B9" s="40"/>
      <c r="C9" s="40"/>
      <c r="D9" s="39"/>
      <c r="E9" s="46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abSelected="1" zoomScale="90" zoomScaleNormal="90" topLeftCell="A19" workbookViewId="0">
      <selection activeCell="A27" sqref="$A27:$XFD27"/>
    </sheetView>
  </sheetViews>
  <sheetFormatPr defaultColWidth="10" defaultRowHeight="14.4" outlineLevelCol="2"/>
  <cols>
    <col min="1" max="1" width="6.37962962962963" customWidth="1"/>
    <col min="2" max="2" width="9.90740740740741" customWidth="1"/>
    <col min="3" max="3" width="52.3796296296296" customWidth="1"/>
    <col min="4" max="4" width="9.76851851851852" customWidth="1"/>
  </cols>
  <sheetData>
    <row r="1" ht="32.75" customHeight="1" spans="1:3">
      <c r="A1" s="3"/>
      <c r="B1" s="13" t="s">
        <v>5</v>
      </c>
      <c r="C1" s="13"/>
    </row>
    <row r="2" ht="25" customHeight="1" spans="2:3">
      <c r="B2" s="13"/>
      <c r="C2" s="13"/>
    </row>
    <row r="3" ht="31.05" customHeight="1" spans="2:3">
      <c r="B3" s="99" t="s">
        <v>6</v>
      </c>
      <c r="C3" s="99"/>
    </row>
    <row r="4" ht="32.55" customHeight="1" spans="2:3">
      <c r="B4" s="100">
        <v>1</v>
      </c>
      <c r="C4" s="101" t="s">
        <v>7</v>
      </c>
    </row>
    <row r="5" ht="32.55" customHeight="1" spans="2:3">
      <c r="B5" s="100">
        <v>2</v>
      </c>
      <c r="C5" s="102" t="s">
        <v>8</v>
      </c>
    </row>
    <row r="6" ht="32.55" customHeight="1" spans="2:3">
      <c r="B6" s="100">
        <v>3</v>
      </c>
      <c r="C6" s="101" t="s">
        <v>9</v>
      </c>
    </row>
    <row r="7" ht="32.55" customHeight="1" spans="2:3">
      <c r="B7" s="100">
        <v>4</v>
      </c>
      <c r="C7" s="101" t="s">
        <v>10</v>
      </c>
    </row>
    <row r="8" ht="32.55" customHeight="1" spans="2:3">
      <c r="B8" s="100">
        <v>5</v>
      </c>
      <c r="C8" s="101" t="s">
        <v>11</v>
      </c>
    </row>
    <row r="9" ht="32.55" customHeight="1" spans="2:3">
      <c r="B9" s="100">
        <v>6</v>
      </c>
      <c r="C9" s="101" t="s">
        <v>12</v>
      </c>
    </row>
    <row r="10" ht="32.55" customHeight="1" spans="2:3">
      <c r="B10" s="100">
        <v>7</v>
      </c>
      <c r="C10" s="101" t="s">
        <v>13</v>
      </c>
    </row>
    <row r="11" ht="32.55" customHeight="1" spans="2:3">
      <c r="B11" s="103">
        <v>8</v>
      </c>
      <c r="C11" s="104" t="s">
        <v>14</v>
      </c>
    </row>
    <row r="12" ht="32.55" customHeight="1" spans="2:3">
      <c r="B12" s="100">
        <v>9</v>
      </c>
      <c r="C12" s="101" t="s">
        <v>15</v>
      </c>
    </row>
    <row r="13" ht="32.55" customHeight="1" spans="2:3">
      <c r="B13" s="103">
        <v>10</v>
      </c>
      <c r="C13" s="101" t="s">
        <v>16</v>
      </c>
    </row>
    <row r="14" ht="32.55" customHeight="1" spans="2:3">
      <c r="B14" s="100">
        <v>11</v>
      </c>
      <c r="C14" s="101" t="s">
        <v>17</v>
      </c>
    </row>
    <row r="15" ht="32.55" customHeight="1" spans="2:3">
      <c r="B15" s="103">
        <v>12</v>
      </c>
      <c r="C15" s="101" t="s">
        <v>18</v>
      </c>
    </row>
    <row r="16" ht="32.55" customHeight="1" spans="2:3">
      <c r="B16" s="100">
        <v>13</v>
      </c>
      <c r="C16" s="101" t="s">
        <v>19</v>
      </c>
    </row>
    <row r="17" ht="32.55" customHeight="1" spans="2:3">
      <c r="B17" s="103">
        <v>14</v>
      </c>
      <c r="C17" s="101" t="s">
        <v>20</v>
      </c>
    </row>
    <row r="18" ht="32.55" customHeight="1" spans="2:3">
      <c r="B18" s="100">
        <v>15</v>
      </c>
      <c r="C18" s="101" t="s">
        <v>21</v>
      </c>
    </row>
    <row r="19" ht="32.55" customHeight="1" spans="2:3">
      <c r="B19" s="103">
        <v>16</v>
      </c>
      <c r="C19" s="101" t="s">
        <v>22</v>
      </c>
    </row>
    <row r="20" ht="32.55" customHeight="1" spans="2:3">
      <c r="B20" s="100">
        <v>17</v>
      </c>
      <c r="C20" s="101" t="s">
        <v>23</v>
      </c>
    </row>
    <row r="21" ht="32.55" customHeight="1" spans="2:3">
      <c r="B21" s="103">
        <v>18</v>
      </c>
      <c r="C21" s="101" t="s">
        <v>24</v>
      </c>
    </row>
    <row r="22" ht="32.55" customHeight="1" spans="2:3">
      <c r="B22" s="100">
        <v>19</v>
      </c>
      <c r="C22" s="101" t="s">
        <v>25</v>
      </c>
    </row>
    <row r="23" ht="32.55" customHeight="1" spans="2:3">
      <c r="B23" s="103">
        <v>20</v>
      </c>
      <c r="C23" s="101" t="s">
        <v>26</v>
      </c>
    </row>
    <row r="24" ht="32.55" customHeight="1" spans="2:3">
      <c r="B24" s="100">
        <v>21</v>
      </c>
      <c r="C24" s="101" t="s">
        <v>27</v>
      </c>
    </row>
    <row r="25" ht="32.55" customHeight="1" spans="2:3">
      <c r="B25" s="103">
        <v>22</v>
      </c>
      <c r="C25" s="101" t="s">
        <v>28</v>
      </c>
    </row>
    <row r="26" ht="32.55" customHeight="1" spans="2:3">
      <c r="B26" s="103">
        <v>23</v>
      </c>
      <c r="C26" s="101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S1" sqref="S1:T1"/>
    </sheetView>
  </sheetViews>
  <sheetFormatPr defaultColWidth="10" defaultRowHeight="14.4"/>
  <cols>
    <col min="1" max="1" width="3.7962962962963" customWidth="1"/>
    <col min="2" max="3" width="3.93518518518518" customWidth="1"/>
    <col min="4" max="4" width="6.78703703703704" customWidth="1"/>
    <col min="5" max="5" width="15.8796296296296" customWidth="1"/>
    <col min="6" max="6" width="9.22222222222222" customWidth="1"/>
    <col min="7" max="20" width="7.18518518518519" customWidth="1"/>
    <col min="21" max="22" width="9.76851851851852" customWidth="1"/>
  </cols>
  <sheetData>
    <row r="1" ht="16.35" customHeight="1" spans="1:20">
      <c r="A1" s="3"/>
      <c r="S1" s="36" t="s">
        <v>371</v>
      </c>
      <c r="T1" s="36"/>
    </row>
    <row r="2" ht="47.4" customHeight="1" spans="1:20">
      <c r="A2" s="38" t="s">
        <v>24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ht="21.55" customHeight="1" spans="1:20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0" t="s">
        <v>32</v>
      </c>
      <c r="T3" s="10"/>
    </row>
    <row r="4" ht="29.3" customHeight="1" spans="1:20">
      <c r="A4" s="17" t="s">
        <v>158</v>
      </c>
      <c r="B4" s="17"/>
      <c r="C4" s="17"/>
      <c r="D4" s="17" t="s">
        <v>193</v>
      </c>
      <c r="E4" s="17" t="s">
        <v>194</v>
      </c>
      <c r="F4" s="17" t="s">
        <v>212</v>
      </c>
      <c r="G4" s="17" t="s">
        <v>161</v>
      </c>
      <c r="H4" s="17"/>
      <c r="I4" s="17"/>
      <c r="J4" s="17"/>
      <c r="K4" s="17" t="s">
        <v>162</v>
      </c>
      <c r="L4" s="17"/>
      <c r="M4" s="17"/>
      <c r="N4" s="17"/>
      <c r="O4" s="17"/>
      <c r="P4" s="17"/>
      <c r="Q4" s="17"/>
      <c r="R4" s="17"/>
      <c r="S4" s="17"/>
      <c r="T4" s="17"/>
    </row>
    <row r="5" ht="50" customHeight="1" spans="1:20">
      <c r="A5" s="17" t="s">
        <v>166</v>
      </c>
      <c r="B5" s="17" t="s">
        <v>167</v>
      </c>
      <c r="C5" s="17" t="s">
        <v>168</v>
      </c>
      <c r="D5" s="17"/>
      <c r="E5" s="17"/>
      <c r="F5" s="17"/>
      <c r="G5" s="17" t="s">
        <v>136</v>
      </c>
      <c r="H5" s="17" t="s">
        <v>213</v>
      </c>
      <c r="I5" s="17" t="s">
        <v>214</v>
      </c>
      <c r="J5" s="17" t="s">
        <v>204</v>
      </c>
      <c r="K5" s="17" t="s">
        <v>136</v>
      </c>
      <c r="L5" s="17" t="s">
        <v>216</v>
      </c>
      <c r="M5" s="17" t="s">
        <v>217</v>
      </c>
      <c r="N5" s="17" t="s">
        <v>206</v>
      </c>
      <c r="O5" s="17" t="s">
        <v>218</v>
      </c>
      <c r="P5" s="17" t="s">
        <v>219</v>
      </c>
      <c r="Q5" s="17" t="s">
        <v>220</v>
      </c>
      <c r="R5" s="17" t="s">
        <v>202</v>
      </c>
      <c r="S5" s="17" t="s">
        <v>205</v>
      </c>
      <c r="T5" s="17" t="s">
        <v>209</v>
      </c>
    </row>
    <row r="6" ht="22.8" customHeight="1" spans="1:20">
      <c r="A6" s="21"/>
      <c r="B6" s="21"/>
      <c r="C6" s="21"/>
      <c r="D6" s="21"/>
      <c r="E6" s="21" t="s">
        <v>136</v>
      </c>
      <c r="F6" s="20">
        <v>0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ht="22.8" customHeight="1" spans="1:20">
      <c r="A7" s="21"/>
      <c r="B7" s="21"/>
      <c r="C7" s="21"/>
      <c r="D7" s="19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</row>
    <row r="8" ht="22.8" customHeight="1" spans="1:20">
      <c r="A8" s="45"/>
      <c r="B8" s="45"/>
      <c r="C8" s="45"/>
      <c r="D8" s="43"/>
      <c r="E8" s="43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</row>
    <row r="9" ht="22.8" customHeight="1" spans="1:20">
      <c r="A9" s="40"/>
      <c r="B9" s="40"/>
      <c r="C9" s="40"/>
      <c r="D9" s="39"/>
      <c r="E9" s="46"/>
      <c r="F9" s="44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H1" sqref="H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203703703704" customWidth="1"/>
    <col min="7" max="7" width="15.3333333333333" customWidth="1"/>
    <col min="8" max="8" width="17.6388888888889" customWidth="1"/>
    <col min="9" max="9" width="9.76851851851852" customWidth="1"/>
  </cols>
  <sheetData>
    <row r="1" ht="16.35" customHeight="1" spans="1:8">
      <c r="A1" s="3"/>
      <c r="H1" s="36" t="s">
        <v>372</v>
      </c>
    </row>
    <row r="2" ht="38.8" customHeight="1" spans="1:8">
      <c r="A2" s="38" t="s">
        <v>373</v>
      </c>
      <c r="B2" s="38"/>
      <c r="C2" s="38"/>
      <c r="D2" s="38"/>
      <c r="E2" s="38"/>
      <c r="F2" s="38"/>
      <c r="G2" s="38"/>
      <c r="H2" s="38"/>
    </row>
    <row r="3" ht="24.15" customHeight="1" spans="1:8">
      <c r="A3" s="15" t="s">
        <v>31</v>
      </c>
      <c r="B3" s="15"/>
      <c r="C3" s="15"/>
      <c r="D3" s="15"/>
      <c r="E3" s="15"/>
      <c r="F3" s="15"/>
      <c r="G3" s="15"/>
      <c r="H3" s="10" t="s">
        <v>32</v>
      </c>
    </row>
    <row r="4" ht="19.8" customHeight="1" spans="1:8">
      <c r="A4" s="17" t="s">
        <v>159</v>
      </c>
      <c r="B4" s="17" t="s">
        <v>160</v>
      </c>
      <c r="C4" s="17" t="s">
        <v>136</v>
      </c>
      <c r="D4" s="17" t="s">
        <v>374</v>
      </c>
      <c r="E4" s="17"/>
      <c r="F4" s="17"/>
      <c r="G4" s="17"/>
      <c r="H4" s="17" t="s">
        <v>162</v>
      </c>
    </row>
    <row r="5" ht="23.25" customHeight="1" spans="1:8">
      <c r="A5" s="17"/>
      <c r="B5" s="17"/>
      <c r="C5" s="17"/>
      <c r="D5" s="17" t="s">
        <v>138</v>
      </c>
      <c r="E5" s="17" t="s">
        <v>234</v>
      </c>
      <c r="F5" s="17"/>
      <c r="G5" s="17" t="s">
        <v>235</v>
      </c>
      <c r="H5" s="17"/>
    </row>
    <row r="6" ht="23.25" customHeight="1" spans="1:8">
      <c r="A6" s="17"/>
      <c r="B6" s="17"/>
      <c r="C6" s="17"/>
      <c r="D6" s="17"/>
      <c r="E6" s="17" t="s">
        <v>213</v>
      </c>
      <c r="F6" s="17" t="s">
        <v>204</v>
      </c>
      <c r="G6" s="17"/>
      <c r="H6" s="17"/>
    </row>
    <row r="7" ht="22.8" customHeight="1" spans="1:8">
      <c r="A7" s="21"/>
      <c r="B7" s="4" t="s">
        <v>136</v>
      </c>
      <c r="C7" s="20">
        <v>0</v>
      </c>
      <c r="D7" s="20"/>
      <c r="E7" s="20"/>
      <c r="F7" s="20"/>
      <c r="G7" s="20"/>
      <c r="H7" s="20"/>
    </row>
    <row r="8" ht="22.8" customHeight="1" spans="1:8">
      <c r="A8" s="19"/>
      <c r="B8" s="19"/>
      <c r="C8" s="20"/>
      <c r="D8" s="20"/>
      <c r="E8" s="20"/>
      <c r="F8" s="20"/>
      <c r="G8" s="20"/>
      <c r="H8" s="20"/>
    </row>
    <row r="9" ht="22.8" customHeight="1" spans="1:8">
      <c r="A9" s="43"/>
      <c r="B9" s="43"/>
      <c r="C9" s="20"/>
      <c r="D9" s="20"/>
      <c r="E9" s="20"/>
      <c r="F9" s="20"/>
      <c r="G9" s="20"/>
      <c r="H9" s="20"/>
    </row>
    <row r="10" ht="22.8" customHeight="1" spans="1:8">
      <c r="A10" s="43"/>
      <c r="B10" s="43"/>
      <c r="C10" s="20"/>
      <c r="D10" s="20"/>
      <c r="E10" s="20"/>
      <c r="F10" s="20"/>
      <c r="G10" s="20"/>
      <c r="H10" s="20"/>
    </row>
    <row r="11" ht="22.8" customHeight="1" spans="1:8">
      <c r="A11" s="43"/>
      <c r="B11" s="43"/>
      <c r="C11" s="20"/>
      <c r="D11" s="20"/>
      <c r="E11" s="20"/>
      <c r="F11" s="20"/>
      <c r="G11" s="20"/>
      <c r="H11" s="20"/>
    </row>
    <row r="12" ht="22.8" customHeight="1" spans="1:8">
      <c r="A12" s="39"/>
      <c r="B12" s="39"/>
      <c r="C12" s="6"/>
      <c r="D12" s="6"/>
      <c r="E12" s="44"/>
      <c r="F12" s="44"/>
      <c r="G12" s="44"/>
      <c r="H12" s="44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H1" sqref="H1"/>
    </sheetView>
  </sheetViews>
  <sheetFormatPr defaultColWidth="10" defaultRowHeight="14.4" outlineLevelCol="7"/>
  <cols>
    <col min="1" max="1" width="10.712962962963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  <col min="9" max="9" width="9.76851851851852" customWidth="1"/>
  </cols>
  <sheetData>
    <row r="1" ht="16.35" customHeight="1" spans="1:8">
      <c r="A1" s="3"/>
      <c r="H1" s="36" t="s">
        <v>375</v>
      </c>
    </row>
    <row r="2" ht="38.8" customHeight="1" spans="1:8">
      <c r="A2" s="38" t="s">
        <v>26</v>
      </c>
      <c r="B2" s="38"/>
      <c r="C2" s="38"/>
      <c r="D2" s="38"/>
      <c r="E2" s="38"/>
      <c r="F2" s="38"/>
      <c r="G2" s="38"/>
      <c r="H2" s="38"/>
    </row>
    <row r="3" ht="24.15" customHeight="1" spans="1:8">
      <c r="A3" s="15" t="s">
        <v>31</v>
      </c>
      <c r="B3" s="15"/>
      <c r="C3" s="15"/>
      <c r="D3" s="15"/>
      <c r="E3" s="15"/>
      <c r="F3" s="15"/>
      <c r="G3" s="15"/>
      <c r="H3" s="10" t="s">
        <v>32</v>
      </c>
    </row>
    <row r="4" ht="20.7" customHeight="1" spans="1:8">
      <c r="A4" s="17" t="s">
        <v>159</v>
      </c>
      <c r="B4" s="17" t="s">
        <v>160</v>
      </c>
      <c r="C4" s="17" t="s">
        <v>136</v>
      </c>
      <c r="D4" s="17" t="s">
        <v>376</v>
      </c>
      <c r="E4" s="17"/>
      <c r="F4" s="17"/>
      <c r="G4" s="17"/>
      <c r="H4" s="17" t="s">
        <v>162</v>
      </c>
    </row>
    <row r="5" ht="18.95" customHeight="1" spans="1:8">
      <c r="A5" s="17"/>
      <c r="B5" s="17"/>
      <c r="C5" s="17"/>
      <c r="D5" s="17" t="s">
        <v>138</v>
      </c>
      <c r="E5" s="17" t="s">
        <v>234</v>
      </c>
      <c r="F5" s="17"/>
      <c r="G5" s="17" t="s">
        <v>235</v>
      </c>
      <c r="H5" s="17"/>
    </row>
    <row r="6" ht="24.15" customHeight="1" spans="1:8">
      <c r="A6" s="17"/>
      <c r="B6" s="17"/>
      <c r="C6" s="17"/>
      <c r="D6" s="17"/>
      <c r="E6" s="17" t="s">
        <v>213</v>
      </c>
      <c r="F6" s="17" t="s">
        <v>204</v>
      </c>
      <c r="G6" s="17"/>
      <c r="H6" s="17"/>
    </row>
    <row r="7" ht="22.8" customHeight="1" spans="1:8">
      <c r="A7" s="21"/>
      <c r="B7" s="4" t="s">
        <v>136</v>
      </c>
      <c r="C7" s="20">
        <v>0</v>
      </c>
      <c r="D7" s="20"/>
      <c r="E7" s="20"/>
      <c r="F7" s="20"/>
      <c r="G7" s="20"/>
      <c r="H7" s="20"/>
    </row>
    <row r="8" ht="22.8" customHeight="1" spans="1:8">
      <c r="A8" s="19"/>
      <c r="B8" s="19"/>
      <c r="C8" s="20"/>
      <c r="D8" s="20"/>
      <c r="E8" s="20"/>
      <c r="F8" s="20"/>
      <c r="G8" s="20"/>
      <c r="H8" s="20"/>
    </row>
    <row r="9" ht="22.8" customHeight="1" spans="1:8">
      <c r="A9" s="43"/>
      <c r="B9" s="43"/>
      <c r="C9" s="20"/>
      <c r="D9" s="20"/>
      <c r="E9" s="20"/>
      <c r="F9" s="20"/>
      <c r="G9" s="20"/>
      <c r="H9" s="20"/>
    </row>
    <row r="10" ht="22.8" customHeight="1" spans="1:8">
      <c r="A10" s="43"/>
      <c r="B10" s="43"/>
      <c r="C10" s="20"/>
      <c r="D10" s="20"/>
      <c r="E10" s="20"/>
      <c r="F10" s="20"/>
      <c r="G10" s="20"/>
      <c r="H10" s="20"/>
    </row>
    <row r="11" ht="22.8" customHeight="1" spans="1:8">
      <c r="A11" s="43"/>
      <c r="B11" s="43"/>
      <c r="C11" s="20"/>
      <c r="D11" s="20"/>
      <c r="E11" s="20"/>
      <c r="F11" s="20"/>
      <c r="G11" s="20"/>
      <c r="H11" s="20"/>
    </row>
    <row r="12" ht="22.8" customHeight="1" spans="1:8">
      <c r="A12" s="39"/>
      <c r="B12" s="39"/>
      <c r="C12" s="6"/>
      <c r="D12" s="6"/>
      <c r="E12" s="44"/>
      <c r="F12" s="44"/>
      <c r="G12" s="44"/>
      <c r="H12" s="44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zoomScale="130" zoomScaleNormal="130" workbookViewId="0">
      <selection activeCell="P12" sqref="P12"/>
    </sheetView>
  </sheetViews>
  <sheetFormatPr defaultColWidth="10" defaultRowHeight="14.4"/>
  <cols>
    <col min="1" max="1" width="10.0462962962963" customWidth="1"/>
    <col min="2" max="2" width="21.712962962963" customWidth="1"/>
    <col min="3" max="3" width="13.2962962962963" customWidth="1"/>
    <col min="4" max="4" width="7.69444444444444" customWidth="1"/>
    <col min="5" max="5" width="11.5" customWidth="1"/>
    <col min="6" max="14" width="7.69444444444444" customWidth="1"/>
    <col min="15" max="18" width="9.76851851851852" customWidth="1"/>
  </cols>
  <sheetData>
    <row r="1" ht="16.35" customHeight="1" spans="1:14">
      <c r="A1" s="3"/>
      <c r="M1" s="36" t="s">
        <v>377</v>
      </c>
      <c r="N1" s="36"/>
    </row>
    <row r="2" ht="45.7" customHeight="1" spans="1:14">
      <c r="A2" s="38" t="s">
        <v>27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ht="18.1" customHeight="1" spans="1:14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0" t="s">
        <v>32</v>
      </c>
      <c r="N3" s="10"/>
    </row>
    <row r="4" ht="26.05" customHeight="1" spans="1:14">
      <c r="A4" s="17" t="s">
        <v>193</v>
      </c>
      <c r="B4" s="17" t="s">
        <v>378</v>
      </c>
      <c r="C4" s="17" t="s">
        <v>379</v>
      </c>
      <c r="D4" s="17"/>
      <c r="E4" s="17"/>
      <c r="F4" s="17"/>
      <c r="G4" s="17"/>
      <c r="H4" s="17"/>
      <c r="I4" s="17"/>
      <c r="J4" s="17"/>
      <c r="K4" s="17"/>
      <c r="L4" s="17"/>
      <c r="M4" s="17" t="s">
        <v>380</v>
      </c>
      <c r="N4" s="17"/>
    </row>
    <row r="5" ht="31.9" customHeight="1" spans="1:14">
      <c r="A5" s="17"/>
      <c r="B5" s="17"/>
      <c r="C5" s="17" t="s">
        <v>381</v>
      </c>
      <c r="D5" s="17" t="s">
        <v>139</v>
      </c>
      <c r="E5" s="17"/>
      <c r="F5" s="17"/>
      <c r="G5" s="17"/>
      <c r="H5" s="17"/>
      <c r="I5" s="17"/>
      <c r="J5" s="17" t="s">
        <v>382</v>
      </c>
      <c r="K5" s="17" t="s">
        <v>141</v>
      </c>
      <c r="L5" s="17" t="s">
        <v>142</v>
      </c>
      <c r="M5" s="17" t="s">
        <v>383</v>
      </c>
      <c r="N5" s="17" t="s">
        <v>384</v>
      </c>
    </row>
    <row r="6" ht="44.85" customHeight="1" spans="1:14">
      <c r="A6" s="17"/>
      <c r="B6" s="17"/>
      <c r="C6" s="17"/>
      <c r="D6" s="17" t="s">
        <v>385</v>
      </c>
      <c r="E6" s="17" t="s">
        <v>386</v>
      </c>
      <c r="F6" s="17" t="s">
        <v>387</v>
      </c>
      <c r="G6" s="17" t="s">
        <v>388</v>
      </c>
      <c r="H6" s="17" t="s">
        <v>389</v>
      </c>
      <c r="I6" s="17" t="s">
        <v>390</v>
      </c>
      <c r="J6" s="17"/>
      <c r="K6" s="17"/>
      <c r="L6" s="17"/>
      <c r="M6" s="17"/>
      <c r="N6" s="17"/>
    </row>
    <row r="7" ht="22.8" customHeight="1" spans="1:14">
      <c r="A7" s="21"/>
      <c r="B7" s="4" t="s">
        <v>136</v>
      </c>
      <c r="C7" s="20">
        <f>C8</f>
        <v>15026.332262</v>
      </c>
      <c r="D7" s="20">
        <f>D8</f>
        <v>15026.332262</v>
      </c>
      <c r="E7" s="20">
        <f>E8</f>
        <v>14961.332262</v>
      </c>
      <c r="F7" s="20">
        <f>F8</f>
        <v>65</v>
      </c>
      <c r="G7" s="20"/>
      <c r="H7" s="20"/>
      <c r="I7" s="20"/>
      <c r="J7" s="20"/>
      <c r="K7" s="20"/>
      <c r="L7" s="20"/>
      <c r="M7" s="20">
        <f>M8</f>
        <v>15026.332262</v>
      </c>
      <c r="N7" s="21"/>
    </row>
    <row r="8" ht="22.8" customHeight="1" spans="1:14">
      <c r="A8" s="19" t="s">
        <v>154</v>
      </c>
      <c r="B8" s="19" t="s">
        <v>4</v>
      </c>
      <c r="C8" s="20">
        <f>D8</f>
        <v>15026.332262</v>
      </c>
      <c r="D8" s="20">
        <f>SUM(D9:D23)</f>
        <v>15026.332262</v>
      </c>
      <c r="E8" s="20">
        <f>SUM(E9:E23)</f>
        <v>14961.332262</v>
      </c>
      <c r="F8" s="20">
        <f>SUM(F9:F23)</f>
        <v>65</v>
      </c>
      <c r="G8" s="20"/>
      <c r="H8" s="20"/>
      <c r="I8" s="20"/>
      <c r="J8" s="20"/>
      <c r="K8" s="20"/>
      <c r="L8" s="20"/>
      <c r="M8" s="20">
        <f>SUM(M9:M23)</f>
        <v>15026.332262</v>
      </c>
      <c r="N8" s="21"/>
    </row>
    <row r="9" ht="22.8" customHeight="1" spans="1:14">
      <c r="A9" s="39" t="s">
        <v>391</v>
      </c>
      <c r="B9" s="40" t="s">
        <v>331</v>
      </c>
      <c r="C9" s="6">
        <f>D9</f>
        <v>9</v>
      </c>
      <c r="D9" s="6">
        <f>SUM(E9:L9)</f>
        <v>9</v>
      </c>
      <c r="E9" s="6">
        <v>9</v>
      </c>
      <c r="F9" s="6"/>
      <c r="G9" s="6"/>
      <c r="H9" s="6"/>
      <c r="I9" s="6"/>
      <c r="J9" s="6"/>
      <c r="K9" s="6"/>
      <c r="L9" s="6"/>
      <c r="M9" s="6">
        <f>C9</f>
        <v>9</v>
      </c>
      <c r="N9" s="5"/>
    </row>
    <row r="10" ht="22.8" customHeight="1" spans="1:14">
      <c r="A10" s="39" t="s">
        <v>391</v>
      </c>
      <c r="B10" s="40" t="s">
        <v>392</v>
      </c>
      <c r="C10" s="6">
        <f t="shared" ref="C10:C23" si="0">D10</f>
        <v>16</v>
      </c>
      <c r="D10" s="6">
        <f t="shared" ref="D10:D23" si="1">SUM(E10:L10)</f>
        <v>16</v>
      </c>
      <c r="E10" s="6"/>
      <c r="F10" s="6">
        <v>16</v>
      </c>
      <c r="G10" s="6"/>
      <c r="H10" s="6"/>
      <c r="I10" s="6"/>
      <c r="J10" s="6"/>
      <c r="K10" s="6"/>
      <c r="L10" s="6"/>
      <c r="M10" s="6">
        <f t="shared" ref="M10:M23" si="2">C10</f>
        <v>16</v>
      </c>
      <c r="N10" s="5"/>
    </row>
    <row r="11" ht="22.8" customHeight="1" spans="1:14">
      <c r="A11" s="39" t="s">
        <v>391</v>
      </c>
      <c r="B11" s="40" t="s">
        <v>393</v>
      </c>
      <c r="C11" s="6">
        <f t="shared" si="0"/>
        <v>11</v>
      </c>
      <c r="D11" s="6">
        <f t="shared" si="1"/>
        <v>11</v>
      </c>
      <c r="E11" s="6">
        <v>11</v>
      </c>
      <c r="F11" s="6"/>
      <c r="G11" s="6"/>
      <c r="H11" s="6"/>
      <c r="I11" s="6"/>
      <c r="J11" s="6"/>
      <c r="K11" s="6"/>
      <c r="L11" s="6"/>
      <c r="M11" s="6">
        <f t="shared" si="2"/>
        <v>11</v>
      </c>
      <c r="N11" s="5"/>
    </row>
    <row r="12" ht="22.8" customHeight="1" spans="1:14">
      <c r="A12" s="39" t="s">
        <v>391</v>
      </c>
      <c r="B12" s="40" t="s">
        <v>394</v>
      </c>
      <c r="C12" s="6">
        <f t="shared" si="0"/>
        <v>5</v>
      </c>
      <c r="D12" s="6">
        <f t="shared" si="1"/>
        <v>5</v>
      </c>
      <c r="E12" s="6">
        <v>5</v>
      </c>
      <c r="F12" s="6"/>
      <c r="G12" s="6"/>
      <c r="H12" s="6"/>
      <c r="I12" s="6"/>
      <c r="J12" s="6"/>
      <c r="K12" s="6"/>
      <c r="L12" s="6"/>
      <c r="M12" s="6">
        <f t="shared" si="2"/>
        <v>5</v>
      </c>
      <c r="N12" s="5"/>
    </row>
    <row r="13" ht="22.8" customHeight="1" spans="1:14">
      <c r="A13" s="39" t="s">
        <v>391</v>
      </c>
      <c r="B13" s="40" t="s">
        <v>395</v>
      </c>
      <c r="C13" s="6">
        <f t="shared" si="0"/>
        <v>13.232262</v>
      </c>
      <c r="D13" s="6">
        <f t="shared" si="1"/>
        <v>13.232262</v>
      </c>
      <c r="E13" s="6">
        <v>13.232262</v>
      </c>
      <c r="F13" s="6"/>
      <c r="G13" s="6"/>
      <c r="H13" s="6"/>
      <c r="I13" s="6"/>
      <c r="J13" s="6"/>
      <c r="K13" s="6"/>
      <c r="L13" s="6"/>
      <c r="M13" s="6">
        <f t="shared" si="2"/>
        <v>13.232262</v>
      </c>
      <c r="N13" s="5"/>
    </row>
    <row r="14" ht="22.8" customHeight="1" spans="1:14">
      <c r="A14" s="39" t="s">
        <v>391</v>
      </c>
      <c r="B14" s="40" t="s">
        <v>396</v>
      </c>
      <c r="C14" s="6">
        <f t="shared" si="0"/>
        <v>3.2</v>
      </c>
      <c r="D14" s="6">
        <f t="shared" si="1"/>
        <v>3.2</v>
      </c>
      <c r="E14" s="6">
        <v>2.2</v>
      </c>
      <c r="F14" s="6">
        <v>1</v>
      </c>
      <c r="G14" s="6"/>
      <c r="H14" s="6"/>
      <c r="I14" s="6"/>
      <c r="J14" s="6"/>
      <c r="K14" s="6"/>
      <c r="L14" s="6"/>
      <c r="M14" s="6">
        <f t="shared" si="2"/>
        <v>3.2</v>
      </c>
      <c r="N14" s="5"/>
    </row>
    <row r="15" ht="22.8" customHeight="1" spans="1:14">
      <c r="A15" s="39" t="s">
        <v>391</v>
      </c>
      <c r="B15" s="40" t="s">
        <v>397</v>
      </c>
      <c r="C15" s="6">
        <f t="shared" si="0"/>
        <v>90</v>
      </c>
      <c r="D15" s="6">
        <f t="shared" si="1"/>
        <v>90</v>
      </c>
      <c r="E15" s="6">
        <v>68</v>
      </c>
      <c r="F15" s="6">
        <v>22</v>
      </c>
      <c r="G15" s="6"/>
      <c r="H15" s="6"/>
      <c r="I15" s="6"/>
      <c r="J15" s="6"/>
      <c r="K15" s="6"/>
      <c r="L15" s="6"/>
      <c r="M15" s="6">
        <f t="shared" si="2"/>
        <v>90</v>
      </c>
      <c r="N15" s="5"/>
    </row>
    <row r="16" ht="22.8" customHeight="1" spans="1:14">
      <c r="A16" s="39" t="s">
        <v>391</v>
      </c>
      <c r="B16" s="40" t="s">
        <v>398</v>
      </c>
      <c r="C16" s="6">
        <f t="shared" si="0"/>
        <v>26</v>
      </c>
      <c r="D16" s="6">
        <f t="shared" si="1"/>
        <v>26</v>
      </c>
      <c r="E16" s="6"/>
      <c r="F16" s="6">
        <v>26</v>
      </c>
      <c r="G16" s="6"/>
      <c r="H16" s="6"/>
      <c r="I16" s="6"/>
      <c r="J16" s="6"/>
      <c r="K16" s="6"/>
      <c r="L16" s="6"/>
      <c r="M16" s="6">
        <f t="shared" si="2"/>
        <v>26</v>
      </c>
      <c r="N16" s="5"/>
    </row>
    <row r="17" customFormat="1" ht="22.8" customHeight="1" spans="1:14">
      <c r="A17" s="39" t="s">
        <v>391</v>
      </c>
      <c r="B17" s="41" t="s">
        <v>399</v>
      </c>
      <c r="C17" s="42">
        <f t="shared" si="0"/>
        <v>11987</v>
      </c>
      <c r="D17" s="42">
        <f t="shared" si="1"/>
        <v>11987</v>
      </c>
      <c r="E17" s="42">
        <f>7081+500+906+3000+500</f>
        <v>11987</v>
      </c>
      <c r="F17" s="6"/>
      <c r="G17" s="6"/>
      <c r="H17" s="6"/>
      <c r="I17" s="6"/>
      <c r="J17" s="6"/>
      <c r="K17" s="6"/>
      <c r="L17" s="6"/>
      <c r="M17" s="6">
        <f t="shared" si="2"/>
        <v>11987</v>
      </c>
      <c r="N17" s="5"/>
    </row>
    <row r="18" customFormat="1" ht="22.8" customHeight="1" spans="1:14">
      <c r="A18" s="39" t="s">
        <v>391</v>
      </c>
      <c r="B18" s="41" t="s">
        <v>400</v>
      </c>
      <c r="C18" s="42">
        <f t="shared" si="0"/>
        <v>1000</v>
      </c>
      <c r="D18" s="42">
        <f t="shared" si="1"/>
        <v>1000</v>
      </c>
      <c r="E18" s="42">
        <v>1000</v>
      </c>
      <c r="F18" s="6"/>
      <c r="G18" s="6"/>
      <c r="H18" s="6"/>
      <c r="I18" s="6"/>
      <c r="J18" s="6"/>
      <c r="K18" s="6"/>
      <c r="L18" s="6"/>
      <c r="M18" s="6">
        <f t="shared" si="2"/>
        <v>1000</v>
      </c>
      <c r="N18" s="5"/>
    </row>
    <row r="19" customFormat="1" ht="22.8" customHeight="1" spans="1:14">
      <c r="A19" s="39" t="s">
        <v>391</v>
      </c>
      <c r="B19" s="41" t="s">
        <v>401</v>
      </c>
      <c r="C19" s="42">
        <f t="shared" si="0"/>
        <v>650</v>
      </c>
      <c r="D19" s="42">
        <f t="shared" si="1"/>
        <v>650</v>
      </c>
      <c r="E19" s="42">
        <v>650</v>
      </c>
      <c r="F19" s="6"/>
      <c r="G19" s="6"/>
      <c r="H19" s="6"/>
      <c r="I19" s="6"/>
      <c r="J19" s="6"/>
      <c r="K19" s="6"/>
      <c r="L19" s="6"/>
      <c r="M19" s="6">
        <f t="shared" si="2"/>
        <v>650</v>
      </c>
      <c r="N19" s="5"/>
    </row>
    <row r="20" customFormat="1" ht="22.8" customHeight="1" spans="1:14">
      <c r="A20" s="39" t="s">
        <v>391</v>
      </c>
      <c r="B20" s="41" t="s">
        <v>402</v>
      </c>
      <c r="C20" s="42">
        <f t="shared" si="0"/>
        <v>300</v>
      </c>
      <c r="D20" s="42">
        <f t="shared" si="1"/>
        <v>300</v>
      </c>
      <c r="E20" s="42">
        <v>300</v>
      </c>
      <c r="F20" s="6"/>
      <c r="G20" s="6"/>
      <c r="H20" s="6"/>
      <c r="I20" s="6"/>
      <c r="J20" s="6"/>
      <c r="K20" s="6"/>
      <c r="L20" s="6"/>
      <c r="M20" s="6">
        <f t="shared" si="2"/>
        <v>300</v>
      </c>
      <c r="N20" s="5"/>
    </row>
    <row r="21" customFormat="1" ht="22.8" customHeight="1" spans="1:14">
      <c r="A21" s="39" t="s">
        <v>391</v>
      </c>
      <c r="B21" s="41" t="s">
        <v>403</v>
      </c>
      <c r="C21" s="42">
        <f t="shared" si="0"/>
        <v>273.9</v>
      </c>
      <c r="D21" s="42">
        <f t="shared" si="1"/>
        <v>273.9</v>
      </c>
      <c r="E21" s="42">
        <v>273.9</v>
      </c>
      <c r="F21" s="6"/>
      <c r="G21" s="6"/>
      <c r="H21" s="6"/>
      <c r="I21" s="6"/>
      <c r="J21" s="6"/>
      <c r="K21" s="6"/>
      <c r="L21" s="6"/>
      <c r="M21" s="6">
        <f t="shared" si="2"/>
        <v>273.9</v>
      </c>
      <c r="N21" s="5"/>
    </row>
    <row r="22" customFormat="1" ht="22.8" customHeight="1" spans="1:14">
      <c r="A22" s="39" t="s">
        <v>391</v>
      </c>
      <c r="B22" s="41" t="s">
        <v>404</v>
      </c>
      <c r="C22" s="42">
        <f t="shared" si="0"/>
        <v>460</v>
      </c>
      <c r="D22" s="42">
        <f t="shared" si="1"/>
        <v>460</v>
      </c>
      <c r="E22" s="42">
        <v>460</v>
      </c>
      <c r="F22" s="6"/>
      <c r="G22" s="6"/>
      <c r="H22" s="6"/>
      <c r="I22" s="6"/>
      <c r="J22" s="6"/>
      <c r="K22" s="6"/>
      <c r="L22" s="6"/>
      <c r="M22" s="6">
        <f t="shared" si="2"/>
        <v>460</v>
      </c>
      <c r="N22" s="5"/>
    </row>
    <row r="23" customFormat="1" ht="22.8" customHeight="1" spans="1:14">
      <c r="A23" s="39" t="s">
        <v>391</v>
      </c>
      <c r="B23" s="41" t="s">
        <v>405</v>
      </c>
      <c r="C23" s="42">
        <f t="shared" si="0"/>
        <v>182</v>
      </c>
      <c r="D23" s="42">
        <f t="shared" si="1"/>
        <v>182</v>
      </c>
      <c r="E23" s="42">
        <f>182</f>
        <v>182</v>
      </c>
      <c r="F23" s="6"/>
      <c r="G23" s="6"/>
      <c r="H23" s="6"/>
      <c r="I23" s="6"/>
      <c r="J23" s="6"/>
      <c r="K23" s="6"/>
      <c r="L23" s="6"/>
      <c r="M23" s="6">
        <f t="shared" si="2"/>
        <v>182</v>
      </c>
      <c r="N23" s="5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4"/>
  <sheetViews>
    <sheetView zoomScale="130" zoomScaleNormal="130" workbookViewId="0">
      <pane ySplit="5" topLeftCell="A6" activePane="bottomLeft" state="frozen"/>
      <selection/>
      <selection pane="bottomLeft" activeCell="M1" sqref="M1"/>
    </sheetView>
  </sheetViews>
  <sheetFormatPr defaultColWidth="10" defaultRowHeight="14.4"/>
  <cols>
    <col min="1" max="1" width="6.78703703703704" customWidth="1"/>
    <col min="2" max="2" width="15.0648148148148" customWidth="1"/>
    <col min="3" max="3" width="8.5462962962963" customWidth="1"/>
    <col min="4" max="4" width="12.2037037037037" customWidth="1"/>
    <col min="5" max="5" width="8.41666666666667" customWidth="1"/>
    <col min="6" max="6" width="8.5462962962963" customWidth="1"/>
    <col min="7" max="7" width="11.9444444444444" customWidth="1"/>
    <col min="8" max="8" width="21.5740740740741" style="11" customWidth="1"/>
    <col min="9" max="9" width="11.1296296296296" customWidth="1"/>
    <col min="10" max="10" width="11.537037037037" customWidth="1"/>
    <col min="11" max="11" width="9.22222222222222" customWidth="1"/>
    <col min="12" max="12" width="9.76851851851852" customWidth="1"/>
    <col min="13" max="13" width="15.2037037037037" customWidth="1"/>
    <col min="14" max="18" width="9.76851851851852" customWidth="1"/>
  </cols>
  <sheetData>
    <row r="1" customFormat="1" ht="16.35" customHeight="1" spans="1:13">
      <c r="A1" s="3"/>
      <c r="B1" s="3"/>
      <c r="C1" s="3"/>
      <c r="D1" s="3"/>
      <c r="E1" s="3"/>
      <c r="F1" s="3"/>
      <c r="G1" s="3"/>
      <c r="H1" s="12"/>
      <c r="I1" s="3"/>
      <c r="J1" s="3"/>
      <c r="K1" s="3"/>
      <c r="L1" s="3"/>
      <c r="M1" s="36" t="s">
        <v>406</v>
      </c>
    </row>
    <row r="2" customFormat="1" ht="37.95" customHeight="1" spans="1:13">
      <c r="A2" s="3"/>
      <c r="B2" s="3"/>
      <c r="C2" s="13" t="s">
        <v>28</v>
      </c>
      <c r="D2" s="13"/>
      <c r="E2" s="13"/>
      <c r="F2" s="13"/>
      <c r="G2" s="13"/>
      <c r="H2" s="14"/>
      <c r="I2" s="13"/>
      <c r="J2" s="13"/>
      <c r="K2" s="13"/>
      <c r="L2" s="13"/>
      <c r="M2" s="13"/>
    </row>
    <row r="3" customFormat="1" ht="21.55" customHeight="1" spans="1:13">
      <c r="A3" s="15" t="s">
        <v>31</v>
      </c>
      <c r="B3" s="15"/>
      <c r="C3" s="15"/>
      <c r="D3" s="15"/>
      <c r="E3" s="15"/>
      <c r="F3" s="15"/>
      <c r="G3" s="15"/>
      <c r="H3" s="16"/>
      <c r="I3" s="15"/>
      <c r="J3" s="15"/>
      <c r="K3" s="15"/>
      <c r="L3" s="10" t="s">
        <v>32</v>
      </c>
      <c r="M3" s="10"/>
    </row>
    <row r="4" customFormat="1" ht="33.6" customHeight="1" spans="1:13">
      <c r="A4" s="17" t="s">
        <v>193</v>
      </c>
      <c r="B4" s="17" t="s">
        <v>407</v>
      </c>
      <c r="C4" s="17" t="s">
        <v>408</v>
      </c>
      <c r="D4" s="17" t="s">
        <v>409</v>
      </c>
      <c r="E4" s="17" t="s">
        <v>410</v>
      </c>
      <c r="F4" s="17"/>
      <c r="G4" s="17"/>
      <c r="H4" s="18"/>
      <c r="I4" s="17"/>
      <c r="J4" s="17"/>
      <c r="K4" s="17"/>
      <c r="L4" s="17"/>
      <c r="M4" s="17"/>
    </row>
    <row r="5" customFormat="1" ht="36.2" customHeight="1" spans="1:13">
      <c r="A5" s="17"/>
      <c r="B5" s="17"/>
      <c r="C5" s="17"/>
      <c r="D5" s="17"/>
      <c r="E5" s="17" t="s">
        <v>411</v>
      </c>
      <c r="F5" s="17" t="s">
        <v>412</v>
      </c>
      <c r="G5" s="17" t="s">
        <v>413</v>
      </c>
      <c r="H5" s="17" t="s">
        <v>414</v>
      </c>
      <c r="I5" s="17" t="s">
        <v>415</v>
      </c>
      <c r="J5" s="17" t="s">
        <v>416</v>
      </c>
      <c r="K5" s="17" t="s">
        <v>417</v>
      </c>
      <c r="L5" s="17" t="s">
        <v>418</v>
      </c>
      <c r="M5" s="17" t="s">
        <v>419</v>
      </c>
    </row>
    <row r="6" customFormat="1" ht="28.45" customHeight="1" spans="1:13">
      <c r="A6" s="19" t="s">
        <v>2</v>
      </c>
      <c r="B6" s="19" t="s">
        <v>4</v>
      </c>
      <c r="C6" s="20">
        <f>SUM(C7:C104)</f>
        <v>15026.332262</v>
      </c>
      <c r="D6" s="21"/>
      <c r="E6" s="21"/>
      <c r="F6" s="21"/>
      <c r="G6" s="21"/>
      <c r="H6" s="19"/>
      <c r="I6" s="21"/>
      <c r="J6" s="21"/>
      <c r="K6" s="21"/>
      <c r="L6" s="21"/>
      <c r="M6" s="21"/>
    </row>
    <row r="7" customFormat="1" ht="43.1" customHeight="1" spans="1:13">
      <c r="A7" s="5" t="s">
        <v>155</v>
      </c>
      <c r="B7" s="5" t="s">
        <v>277</v>
      </c>
      <c r="C7" s="6">
        <v>9</v>
      </c>
      <c r="D7" s="5" t="s">
        <v>331</v>
      </c>
      <c r="E7" s="21" t="s">
        <v>420</v>
      </c>
      <c r="F7" s="5" t="s">
        <v>421</v>
      </c>
      <c r="G7" s="5" t="s">
        <v>422</v>
      </c>
      <c r="H7" s="22">
        <v>9</v>
      </c>
      <c r="I7" s="5" t="s">
        <v>422</v>
      </c>
      <c r="J7" s="5"/>
      <c r="K7" s="5" t="s">
        <v>423</v>
      </c>
      <c r="L7" s="5" t="s">
        <v>424</v>
      </c>
      <c r="M7" s="5"/>
    </row>
    <row r="8" customFormat="1" ht="43.1" customHeight="1" spans="1:13">
      <c r="A8" s="5"/>
      <c r="B8" s="5"/>
      <c r="C8" s="6"/>
      <c r="D8" s="5"/>
      <c r="E8" s="21" t="s">
        <v>425</v>
      </c>
      <c r="F8" s="5" t="s">
        <v>426</v>
      </c>
      <c r="G8" s="5" t="s">
        <v>427</v>
      </c>
      <c r="H8" s="22" t="s">
        <v>427</v>
      </c>
      <c r="I8" s="5" t="s">
        <v>427</v>
      </c>
      <c r="J8" s="5"/>
      <c r="K8" s="5" t="s">
        <v>428</v>
      </c>
      <c r="L8" s="5" t="s">
        <v>429</v>
      </c>
      <c r="M8" s="5"/>
    </row>
    <row r="9" customFormat="1" ht="43.1" customHeight="1" spans="1:13">
      <c r="A9" s="5"/>
      <c r="B9" s="5"/>
      <c r="C9" s="6"/>
      <c r="D9" s="5"/>
      <c r="E9" s="21"/>
      <c r="F9" s="5" t="s">
        <v>430</v>
      </c>
      <c r="G9" s="5" t="s">
        <v>431</v>
      </c>
      <c r="H9" s="22" t="s">
        <v>432</v>
      </c>
      <c r="I9" s="5" t="s">
        <v>431</v>
      </c>
      <c r="J9" s="5"/>
      <c r="K9" s="5" t="s">
        <v>433</v>
      </c>
      <c r="L9" s="5" t="s">
        <v>429</v>
      </c>
      <c r="M9" s="5"/>
    </row>
    <row r="10" customFormat="1" ht="43.1" customHeight="1" spans="1:13">
      <c r="A10" s="5"/>
      <c r="B10" s="5"/>
      <c r="C10" s="6"/>
      <c r="D10" s="5"/>
      <c r="E10" s="21"/>
      <c r="F10" s="5" t="s">
        <v>434</v>
      </c>
      <c r="G10" s="5" t="s">
        <v>435</v>
      </c>
      <c r="H10" s="23" t="s">
        <v>436</v>
      </c>
      <c r="I10" s="5" t="s">
        <v>435</v>
      </c>
      <c r="J10" s="5"/>
      <c r="K10" s="5" t="s">
        <v>437</v>
      </c>
      <c r="L10" s="5" t="s">
        <v>424</v>
      </c>
      <c r="M10" s="5"/>
    </row>
    <row r="11" customFormat="1" ht="43.1" customHeight="1" spans="1:13">
      <c r="A11" s="5"/>
      <c r="B11" s="5"/>
      <c r="C11" s="6"/>
      <c r="D11" s="5"/>
      <c r="E11" s="21" t="s">
        <v>438</v>
      </c>
      <c r="F11" s="5" t="s">
        <v>439</v>
      </c>
      <c r="G11" s="5" t="s">
        <v>440</v>
      </c>
      <c r="H11" s="22" t="s">
        <v>441</v>
      </c>
      <c r="I11" s="5" t="s">
        <v>440</v>
      </c>
      <c r="J11" s="5"/>
      <c r="K11" s="5" t="s">
        <v>433</v>
      </c>
      <c r="L11" s="5" t="s">
        <v>429</v>
      </c>
      <c r="M11" s="5"/>
    </row>
    <row r="12" customFormat="1" ht="43.1" customHeight="1" spans="1:13">
      <c r="A12" s="5"/>
      <c r="B12" s="5"/>
      <c r="C12" s="6"/>
      <c r="D12" s="5"/>
      <c r="E12" s="21" t="s">
        <v>442</v>
      </c>
      <c r="F12" s="5" t="s">
        <v>443</v>
      </c>
      <c r="G12" s="5" t="s">
        <v>444</v>
      </c>
      <c r="H12" s="22">
        <v>95</v>
      </c>
      <c r="I12" s="5" t="s">
        <v>444</v>
      </c>
      <c r="J12" s="5"/>
      <c r="K12" s="5" t="s">
        <v>445</v>
      </c>
      <c r="L12" s="5" t="s">
        <v>424</v>
      </c>
      <c r="M12" s="5"/>
    </row>
    <row r="13" customFormat="1" ht="43.1" customHeight="1" spans="1:13">
      <c r="A13" s="5" t="s">
        <v>155</v>
      </c>
      <c r="B13" s="5" t="s">
        <v>446</v>
      </c>
      <c r="C13" s="6">
        <v>16</v>
      </c>
      <c r="D13" s="5" t="s">
        <v>392</v>
      </c>
      <c r="E13" s="21" t="s">
        <v>438</v>
      </c>
      <c r="F13" s="5" t="s">
        <v>447</v>
      </c>
      <c r="G13" s="5" t="s">
        <v>392</v>
      </c>
      <c r="H13" s="22"/>
      <c r="I13" s="5"/>
      <c r="J13" s="5"/>
      <c r="K13" s="5" t="s">
        <v>448</v>
      </c>
      <c r="L13" s="5" t="s">
        <v>429</v>
      </c>
      <c r="M13" s="5"/>
    </row>
    <row r="14" customFormat="1" ht="43.1" customHeight="1" spans="1:13">
      <c r="A14" s="5"/>
      <c r="B14" s="5"/>
      <c r="C14" s="6"/>
      <c r="D14" s="5"/>
      <c r="E14" s="21" t="s">
        <v>442</v>
      </c>
      <c r="F14" s="5" t="s">
        <v>443</v>
      </c>
      <c r="G14" s="5" t="s">
        <v>449</v>
      </c>
      <c r="H14" s="24">
        <v>95</v>
      </c>
      <c r="I14" s="5" t="s">
        <v>449</v>
      </c>
      <c r="J14" s="5"/>
      <c r="K14" s="5" t="s">
        <v>445</v>
      </c>
      <c r="L14" s="5" t="s">
        <v>424</v>
      </c>
      <c r="M14" s="5"/>
    </row>
    <row r="15" customFormat="1" ht="43.1" customHeight="1" spans="1:13">
      <c r="A15" s="5"/>
      <c r="B15" s="5"/>
      <c r="C15" s="6"/>
      <c r="D15" s="5"/>
      <c r="E15" s="21" t="s">
        <v>425</v>
      </c>
      <c r="F15" s="5" t="s">
        <v>430</v>
      </c>
      <c r="G15" s="5" t="s">
        <v>392</v>
      </c>
      <c r="H15" s="22"/>
      <c r="I15" s="5"/>
      <c r="J15" s="5"/>
      <c r="K15" s="5" t="s">
        <v>432</v>
      </c>
      <c r="L15" s="5" t="s">
        <v>429</v>
      </c>
      <c r="M15" s="5"/>
    </row>
    <row r="16" customFormat="1" ht="43.1" customHeight="1" spans="1:13">
      <c r="A16" s="5"/>
      <c r="B16" s="5"/>
      <c r="C16" s="6"/>
      <c r="D16" s="5"/>
      <c r="E16" s="21"/>
      <c r="F16" s="5" t="s">
        <v>426</v>
      </c>
      <c r="G16" s="5" t="s">
        <v>392</v>
      </c>
      <c r="H16" s="22"/>
      <c r="I16" s="5"/>
      <c r="J16" s="5"/>
      <c r="K16" s="5" t="s">
        <v>450</v>
      </c>
      <c r="L16" s="5" t="s">
        <v>429</v>
      </c>
      <c r="M16" s="5"/>
    </row>
    <row r="17" customFormat="1" ht="43.1" customHeight="1" spans="1:13">
      <c r="A17" s="5"/>
      <c r="B17" s="5"/>
      <c r="C17" s="6"/>
      <c r="D17" s="5"/>
      <c r="E17" s="21"/>
      <c r="F17" s="5" t="s">
        <v>434</v>
      </c>
      <c r="G17" s="5" t="s">
        <v>392</v>
      </c>
      <c r="H17" s="22"/>
      <c r="I17" s="5"/>
      <c r="J17" s="5"/>
      <c r="K17" s="5" t="s">
        <v>451</v>
      </c>
      <c r="L17" s="5" t="s">
        <v>429</v>
      </c>
      <c r="M17" s="5"/>
    </row>
    <row r="18" customFormat="1" ht="43.1" customHeight="1" spans="1:13">
      <c r="A18" s="5"/>
      <c r="B18" s="5"/>
      <c r="C18" s="6"/>
      <c r="D18" s="5"/>
      <c r="E18" s="21" t="s">
        <v>420</v>
      </c>
      <c r="F18" s="5" t="s">
        <v>421</v>
      </c>
      <c r="G18" s="5" t="s">
        <v>422</v>
      </c>
      <c r="H18" s="22">
        <v>16</v>
      </c>
      <c r="I18" s="5" t="s">
        <v>422</v>
      </c>
      <c r="J18" s="5"/>
      <c r="K18" s="5" t="s">
        <v>423</v>
      </c>
      <c r="L18" s="5" t="s">
        <v>424</v>
      </c>
      <c r="M18" s="5"/>
    </row>
    <row r="19" customFormat="1" ht="43.1" customHeight="1" spans="1:13">
      <c r="A19" s="5" t="s">
        <v>155</v>
      </c>
      <c r="B19" s="5" t="s">
        <v>452</v>
      </c>
      <c r="C19" s="6">
        <v>11</v>
      </c>
      <c r="D19" s="5" t="s">
        <v>393</v>
      </c>
      <c r="E19" s="21" t="s">
        <v>442</v>
      </c>
      <c r="F19" s="5" t="s">
        <v>443</v>
      </c>
      <c r="G19" s="5" t="s">
        <v>449</v>
      </c>
      <c r="H19" s="24">
        <v>95</v>
      </c>
      <c r="I19" s="5" t="s">
        <v>449</v>
      </c>
      <c r="J19" s="5"/>
      <c r="K19" s="5" t="s">
        <v>445</v>
      </c>
      <c r="L19" s="5" t="s">
        <v>424</v>
      </c>
      <c r="M19" s="5"/>
    </row>
    <row r="20" customFormat="1" ht="43.1" customHeight="1" spans="1:13">
      <c r="A20" s="5"/>
      <c r="B20" s="5"/>
      <c r="C20" s="6"/>
      <c r="D20" s="5"/>
      <c r="E20" s="21" t="s">
        <v>438</v>
      </c>
      <c r="F20" s="5" t="s">
        <v>447</v>
      </c>
      <c r="G20" s="5" t="s">
        <v>453</v>
      </c>
      <c r="H20" s="22"/>
      <c r="I20" s="5"/>
      <c r="J20" s="5"/>
      <c r="K20" s="5" t="s">
        <v>454</v>
      </c>
      <c r="L20" s="5" t="s">
        <v>429</v>
      </c>
      <c r="M20" s="5"/>
    </row>
    <row r="21" customFormat="1" ht="43.1" customHeight="1" spans="1:13">
      <c r="A21" s="5"/>
      <c r="B21" s="5"/>
      <c r="C21" s="6"/>
      <c r="D21" s="5"/>
      <c r="E21" s="21" t="s">
        <v>425</v>
      </c>
      <c r="F21" s="5" t="s">
        <v>434</v>
      </c>
      <c r="G21" s="5" t="s">
        <v>451</v>
      </c>
      <c r="H21" s="22"/>
      <c r="I21" s="5"/>
      <c r="J21" s="5"/>
      <c r="K21" s="5" t="s">
        <v>451</v>
      </c>
      <c r="L21" s="5" t="s">
        <v>429</v>
      </c>
      <c r="M21" s="5"/>
    </row>
    <row r="22" customFormat="1" ht="43.1" customHeight="1" spans="1:13">
      <c r="A22" s="5"/>
      <c r="B22" s="5"/>
      <c r="C22" s="6"/>
      <c r="D22" s="5"/>
      <c r="E22" s="21"/>
      <c r="F22" s="5" t="s">
        <v>430</v>
      </c>
      <c r="G22" s="5" t="s">
        <v>455</v>
      </c>
      <c r="H22" s="22"/>
      <c r="I22" s="5"/>
      <c r="J22" s="5"/>
      <c r="K22" s="5" t="s">
        <v>432</v>
      </c>
      <c r="L22" s="5" t="s">
        <v>429</v>
      </c>
      <c r="M22" s="5"/>
    </row>
    <row r="23" customFormat="1" ht="43.1" customHeight="1" spans="1:13">
      <c r="A23" s="5"/>
      <c r="B23" s="5"/>
      <c r="C23" s="6"/>
      <c r="D23" s="5"/>
      <c r="E23" s="21"/>
      <c r="F23" s="5" t="s">
        <v>426</v>
      </c>
      <c r="G23" s="5" t="s">
        <v>456</v>
      </c>
      <c r="H23" s="22"/>
      <c r="I23" s="5"/>
      <c r="J23" s="5"/>
      <c r="K23" s="5" t="s">
        <v>457</v>
      </c>
      <c r="L23" s="5" t="s">
        <v>424</v>
      </c>
      <c r="M23" s="5"/>
    </row>
    <row r="24" customFormat="1" ht="43.1" customHeight="1" spans="1:13">
      <c r="A24" s="5"/>
      <c r="B24" s="5"/>
      <c r="C24" s="6"/>
      <c r="D24" s="5"/>
      <c r="E24" s="21" t="s">
        <v>420</v>
      </c>
      <c r="F24" s="5" t="s">
        <v>421</v>
      </c>
      <c r="G24" s="5" t="s">
        <v>458</v>
      </c>
      <c r="H24" s="22"/>
      <c r="I24" s="5"/>
      <c r="J24" s="5"/>
      <c r="K24" s="5" t="s">
        <v>423</v>
      </c>
      <c r="L24" s="5" t="s">
        <v>424</v>
      </c>
      <c r="M24" s="5"/>
    </row>
    <row r="25" customFormat="1" ht="43.1" customHeight="1" spans="1:13">
      <c r="A25" s="5" t="s">
        <v>155</v>
      </c>
      <c r="B25" s="5" t="s">
        <v>459</v>
      </c>
      <c r="C25" s="6">
        <v>5</v>
      </c>
      <c r="D25" s="5" t="s">
        <v>394</v>
      </c>
      <c r="E25" s="21" t="s">
        <v>438</v>
      </c>
      <c r="F25" s="5" t="s">
        <v>447</v>
      </c>
      <c r="G25" s="5" t="s">
        <v>460</v>
      </c>
      <c r="H25" s="22"/>
      <c r="I25" s="5"/>
      <c r="J25" s="5"/>
      <c r="K25" s="5" t="s">
        <v>461</v>
      </c>
      <c r="L25" s="5" t="s">
        <v>429</v>
      </c>
      <c r="M25" s="5"/>
    </row>
    <row r="26" customFormat="1" ht="43.1" customHeight="1" spans="1:13">
      <c r="A26" s="5"/>
      <c r="B26" s="5"/>
      <c r="C26" s="6"/>
      <c r="D26" s="5"/>
      <c r="E26" s="21" t="s">
        <v>425</v>
      </c>
      <c r="F26" s="5" t="s">
        <v>434</v>
      </c>
      <c r="G26" s="5" t="s">
        <v>462</v>
      </c>
      <c r="H26" s="22"/>
      <c r="I26" s="5"/>
      <c r="J26" s="5"/>
      <c r="K26" s="5" t="s">
        <v>463</v>
      </c>
      <c r="L26" s="5" t="s">
        <v>429</v>
      </c>
      <c r="M26" s="5"/>
    </row>
    <row r="27" customFormat="1" ht="43.1" customHeight="1" spans="1:13">
      <c r="A27" s="5"/>
      <c r="B27" s="5"/>
      <c r="C27" s="6"/>
      <c r="D27" s="5"/>
      <c r="E27" s="21"/>
      <c r="F27" s="5" t="s">
        <v>430</v>
      </c>
      <c r="G27" s="5" t="s">
        <v>432</v>
      </c>
      <c r="H27" s="22"/>
      <c r="I27" s="5"/>
      <c r="J27" s="5"/>
      <c r="K27" s="5" t="s">
        <v>450</v>
      </c>
      <c r="L27" s="5" t="s">
        <v>429</v>
      </c>
      <c r="M27" s="5"/>
    </row>
    <row r="28" customFormat="1" ht="43.1" customHeight="1" spans="1:13">
      <c r="A28" s="5"/>
      <c r="B28" s="5"/>
      <c r="C28" s="6"/>
      <c r="D28" s="5"/>
      <c r="E28" s="21"/>
      <c r="F28" s="5" t="s">
        <v>426</v>
      </c>
      <c r="G28" s="5" t="s">
        <v>464</v>
      </c>
      <c r="H28" s="22"/>
      <c r="I28" s="5"/>
      <c r="J28" s="5"/>
      <c r="K28" s="5" t="s">
        <v>465</v>
      </c>
      <c r="L28" s="5" t="s">
        <v>429</v>
      </c>
      <c r="M28" s="5"/>
    </row>
    <row r="29" customFormat="1" ht="43.1" customHeight="1" spans="1:13">
      <c r="A29" s="5"/>
      <c r="B29" s="5"/>
      <c r="C29" s="6"/>
      <c r="D29" s="5"/>
      <c r="E29" s="21" t="s">
        <v>420</v>
      </c>
      <c r="F29" s="5" t="s">
        <v>421</v>
      </c>
      <c r="G29" s="5" t="s">
        <v>466</v>
      </c>
      <c r="H29" s="22"/>
      <c r="I29" s="5"/>
      <c r="J29" s="5"/>
      <c r="K29" s="5" t="s">
        <v>423</v>
      </c>
      <c r="L29" s="5" t="s">
        <v>424</v>
      </c>
      <c r="M29" s="5"/>
    </row>
    <row r="30" customFormat="1" ht="43.1" customHeight="1" spans="1:13">
      <c r="A30" s="5"/>
      <c r="B30" s="5"/>
      <c r="C30" s="6"/>
      <c r="D30" s="5"/>
      <c r="E30" s="21" t="s">
        <v>442</v>
      </c>
      <c r="F30" s="5" t="s">
        <v>443</v>
      </c>
      <c r="G30" s="5" t="s">
        <v>449</v>
      </c>
      <c r="H30" s="24">
        <v>95</v>
      </c>
      <c r="I30" s="5" t="s">
        <v>449</v>
      </c>
      <c r="J30" s="5"/>
      <c r="K30" s="5" t="s">
        <v>445</v>
      </c>
      <c r="L30" s="5" t="s">
        <v>424</v>
      </c>
      <c r="M30" s="5"/>
    </row>
    <row r="31" customFormat="1" ht="43.1" customHeight="1" spans="1:13">
      <c r="A31" s="5" t="s">
        <v>155</v>
      </c>
      <c r="B31" s="5" t="s">
        <v>467</v>
      </c>
      <c r="C31" s="6">
        <v>13.232262</v>
      </c>
      <c r="D31" s="5" t="s">
        <v>395</v>
      </c>
      <c r="E31" s="21" t="s">
        <v>438</v>
      </c>
      <c r="F31" s="5" t="s">
        <v>439</v>
      </c>
      <c r="G31" s="5" t="s">
        <v>441</v>
      </c>
      <c r="H31" s="22"/>
      <c r="I31" s="5"/>
      <c r="J31" s="5"/>
      <c r="K31" s="5" t="s">
        <v>441</v>
      </c>
      <c r="L31" s="5" t="s">
        <v>429</v>
      </c>
      <c r="M31" s="5"/>
    </row>
    <row r="32" customFormat="1" ht="43.1" customHeight="1" spans="1:13">
      <c r="A32" s="5"/>
      <c r="B32" s="5"/>
      <c r="C32" s="6"/>
      <c r="D32" s="5"/>
      <c r="E32" s="21" t="s">
        <v>442</v>
      </c>
      <c r="F32" s="5" t="s">
        <v>443</v>
      </c>
      <c r="G32" s="5" t="s">
        <v>449</v>
      </c>
      <c r="H32" s="24">
        <v>98</v>
      </c>
      <c r="I32" s="5" t="s">
        <v>449</v>
      </c>
      <c r="J32" s="5"/>
      <c r="K32" s="5" t="s">
        <v>445</v>
      </c>
      <c r="L32" s="5" t="s">
        <v>424</v>
      </c>
      <c r="M32" s="5"/>
    </row>
    <row r="33" customFormat="1" ht="43.1" customHeight="1" spans="1:13">
      <c r="A33" s="5"/>
      <c r="B33" s="5"/>
      <c r="C33" s="6"/>
      <c r="D33" s="5"/>
      <c r="E33" s="21" t="s">
        <v>425</v>
      </c>
      <c r="F33" s="5" t="s">
        <v>434</v>
      </c>
      <c r="G33" s="5" t="s">
        <v>451</v>
      </c>
      <c r="H33" s="22"/>
      <c r="I33" s="5"/>
      <c r="J33" s="5"/>
      <c r="K33" s="5" t="s">
        <v>451</v>
      </c>
      <c r="L33" s="5" t="s">
        <v>429</v>
      </c>
      <c r="M33" s="5"/>
    </row>
    <row r="34" customFormat="1" ht="43.1" customHeight="1" spans="1:13">
      <c r="A34" s="5"/>
      <c r="B34" s="5"/>
      <c r="C34" s="6"/>
      <c r="D34" s="5"/>
      <c r="E34" s="21"/>
      <c r="F34" s="5" t="s">
        <v>430</v>
      </c>
      <c r="G34" s="5" t="s">
        <v>462</v>
      </c>
      <c r="H34" s="22"/>
      <c r="I34" s="5"/>
      <c r="J34" s="5"/>
      <c r="K34" s="5" t="s">
        <v>468</v>
      </c>
      <c r="L34" s="5" t="s">
        <v>429</v>
      </c>
      <c r="M34" s="5"/>
    </row>
    <row r="35" customFormat="1" ht="43.1" customHeight="1" spans="1:13">
      <c r="A35" s="5"/>
      <c r="B35" s="5"/>
      <c r="C35" s="6"/>
      <c r="D35" s="5"/>
      <c r="E35" s="21"/>
      <c r="F35" s="5" t="s">
        <v>426</v>
      </c>
      <c r="G35" s="5" t="s">
        <v>469</v>
      </c>
      <c r="H35" s="22"/>
      <c r="I35" s="5"/>
      <c r="J35" s="5"/>
      <c r="K35" s="5" t="s">
        <v>469</v>
      </c>
      <c r="L35" s="5" t="s">
        <v>424</v>
      </c>
      <c r="M35" s="5"/>
    </row>
    <row r="36" customFormat="1" ht="43.1" customHeight="1" spans="1:13">
      <c r="A36" s="5"/>
      <c r="B36" s="5"/>
      <c r="C36" s="6"/>
      <c r="D36" s="5"/>
      <c r="E36" s="21" t="s">
        <v>420</v>
      </c>
      <c r="F36" s="5" t="s">
        <v>421</v>
      </c>
      <c r="G36" s="5" t="s">
        <v>395</v>
      </c>
      <c r="H36" s="22"/>
      <c r="I36" s="5"/>
      <c r="J36" s="5"/>
      <c r="K36" s="5" t="s">
        <v>423</v>
      </c>
      <c r="L36" s="5" t="s">
        <v>424</v>
      </c>
      <c r="M36" s="5"/>
    </row>
    <row r="37" customFormat="1" ht="43.1" customHeight="1" spans="1:13">
      <c r="A37" s="5" t="s">
        <v>155</v>
      </c>
      <c r="B37" s="5" t="s">
        <v>470</v>
      </c>
      <c r="C37" s="6">
        <v>3.2</v>
      </c>
      <c r="D37" s="5" t="s">
        <v>396</v>
      </c>
      <c r="E37" s="21" t="s">
        <v>442</v>
      </c>
      <c r="F37" s="5" t="s">
        <v>443</v>
      </c>
      <c r="G37" s="5" t="s">
        <v>449</v>
      </c>
      <c r="H37" s="24">
        <v>95</v>
      </c>
      <c r="I37" s="5" t="s">
        <v>449</v>
      </c>
      <c r="J37" s="5"/>
      <c r="K37" s="5" t="s">
        <v>445</v>
      </c>
      <c r="L37" s="5" t="s">
        <v>424</v>
      </c>
      <c r="M37" s="5"/>
    </row>
    <row r="38" customFormat="1" ht="43.1" customHeight="1" spans="1:13">
      <c r="A38" s="5"/>
      <c r="B38" s="5"/>
      <c r="C38" s="6"/>
      <c r="D38" s="5"/>
      <c r="E38" s="21" t="s">
        <v>438</v>
      </c>
      <c r="F38" s="5" t="s">
        <v>439</v>
      </c>
      <c r="G38" s="5" t="s">
        <v>471</v>
      </c>
      <c r="H38" s="22"/>
      <c r="I38" s="5"/>
      <c r="J38" s="5"/>
      <c r="K38" s="5" t="s">
        <v>471</v>
      </c>
      <c r="L38" s="5" t="s">
        <v>424</v>
      </c>
      <c r="M38" s="5"/>
    </row>
    <row r="39" customFormat="1" ht="43.1" customHeight="1" spans="1:13">
      <c r="A39" s="5"/>
      <c r="B39" s="5"/>
      <c r="C39" s="6"/>
      <c r="D39" s="5"/>
      <c r="E39" s="21" t="s">
        <v>425</v>
      </c>
      <c r="F39" s="5" t="s">
        <v>430</v>
      </c>
      <c r="G39" s="5" t="s">
        <v>432</v>
      </c>
      <c r="H39" s="22"/>
      <c r="I39" s="5"/>
      <c r="J39" s="5"/>
      <c r="K39" s="5" t="s">
        <v>432</v>
      </c>
      <c r="L39" s="5" t="s">
        <v>429</v>
      </c>
      <c r="M39" s="5"/>
    </row>
    <row r="40" customFormat="1" ht="43.1" customHeight="1" spans="1:13">
      <c r="A40" s="5"/>
      <c r="B40" s="5"/>
      <c r="C40" s="6"/>
      <c r="D40" s="5"/>
      <c r="E40" s="21"/>
      <c r="F40" s="5" t="s">
        <v>426</v>
      </c>
      <c r="G40" s="5" t="s">
        <v>472</v>
      </c>
      <c r="H40" s="22"/>
      <c r="I40" s="5"/>
      <c r="J40" s="5"/>
      <c r="K40" s="5" t="s">
        <v>473</v>
      </c>
      <c r="L40" s="5" t="s">
        <v>424</v>
      </c>
      <c r="M40" s="5"/>
    </row>
    <row r="41" customFormat="1" ht="43.1" customHeight="1" spans="1:13">
      <c r="A41" s="5"/>
      <c r="B41" s="5"/>
      <c r="C41" s="6"/>
      <c r="D41" s="5"/>
      <c r="E41" s="21"/>
      <c r="F41" s="5" t="s">
        <v>434</v>
      </c>
      <c r="G41" s="5" t="s">
        <v>451</v>
      </c>
      <c r="H41" s="22"/>
      <c r="I41" s="5"/>
      <c r="J41" s="5"/>
      <c r="K41" s="5" t="s">
        <v>451</v>
      </c>
      <c r="L41" s="5" t="s">
        <v>429</v>
      </c>
      <c r="M41" s="5"/>
    </row>
    <row r="42" customFormat="1" ht="43.1" customHeight="1" spans="1:13">
      <c r="A42" s="5"/>
      <c r="B42" s="5"/>
      <c r="C42" s="6"/>
      <c r="D42" s="5"/>
      <c r="E42" s="21" t="s">
        <v>420</v>
      </c>
      <c r="F42" s="5" t="s">
        <v>421</v>
      </c>
      <c r="G42" s="5" t="s">
        <v>466</v>
      </c>
      <c r="H42" s="22"/>
      <c r="I42" s="5"/>
      <c r="J42" s="5"/>
      <c r="K42" s="5" t="s">
        <v>423</v>
      </c>
      <c r="L42" s="5" t="s">
        <v>424</v>
      </c>
      <c r="M42" s="5"/>
    </row>
    <row r="43" customFormat="1" ht="43.1" customHeight="1" spans="1:13">
      <c r="A43" s="5" t="s">
        <v>155</v>
      </c>
      <c r="B43" s="5" t="s">
        <v>474</v>
      </c>
      <c r="C43" s="6">
        <v>90</v>
      </c>
      <c r="D43" s="5" t="s">
        <v>397</v>
      </c>
      <c r="E43" s="21" t="s">
        <v>438</v>
      </c>
      <c r="F43" s="5" t="s">
        <v>439</v>
      </c>
      <c r="G43" s="5" t="s">
        <v>475</v>
      </c>
      <c r="H43" s="22"/>
      <c r="I43" s="5"/>
      <c r="J43" s="5"/>
      <c r="K43" s="5" t="s">
        <v>476</v>
      </c>
      <c r="L43" s="5" t="s">
        <v>429</v>
      </c>
      <c r="M43" s="5"/>
    </row>
    <row r="44" customFormat="1" ht="43.1" customHeight="1" spans="1:13">
      <c r="A44" s="5"/>
      <c r="B44" s="5"/>
      <c r="C44" s="6"/>
      <c r="D44" s="5"/>
      <c r="E44" s="21" t="s">
        <v>442</v>
      </c>
      <c r="F44" s="5" t="s">
        <v>443</v>
      </c>
      <c r="G44" s="5" t="s">
        <v>449</v>
      </c>
      <c r="H44" s="24">
        <v>94</v>
      </c>
      <c r="I44" s="5" t="s">
        <v>449</v>
      </c>
      <c r="J44" s="5"/>
      <c r="K44" s="5" t="s">
        <v>445</v>
      </c>
      <c r="L44" s="5" t="s">
        <v>424</v>
      </c>
      <c r="M44" s="5"/>
    </row>
    <row r="45" customFormat="1" ht="43.1" customHeight="1" spans="1:13">
      <c r="A45" s="5"/>
      <c r="B45" s="5"/>
      <c r="C45" s="6"/>
      <c r="D45" s="5"/>
      <c r="E45" s="21" t="s">
        <v>425</v>
      </c>
      <c r="F45" s="5" t="s">
        <v>430</v>
      </c>
      <c r="G45" s="5" t="s">
        <v>432</v>
      </c>
      <c r="H45" s="22"/>
      <c r="I45" s="5"/>
      <c r="J45" s="5"/>
      <c r="K45" s="5" t="s">
        <v>432</v>
      </c>
      <c r="L45" s="5" t="s">
        <v>429</v>
      </c>
      <c r="M45" s="5"/>
    </row>
    <row r="46" customFormat="1" ht="43.1" customHeight="1" spans="1:13">
      <c r="A46" s="5"/>
      <c r="B46" s="5"/>
      <c r="C46" s="6"/>
      <c r="D46" s="5"/>
      <c r="E46" s="21"/>
      <c r="F46" s="5" t="s">
        <v>426</v>
      </c>
      <c r="G46" s="5" t="s">
        <v>477</v>
      </c>
      <c r="H46" s="22"/>
      <c r="I46" s="5"/>
      <c r="J46" s="5"/>
      <c r="K46" s="5" t="s">
        <v>428</v>
      </c>
      <c r="L46" s="5" t="s">
        <v>424</v>
      </c>
      <c r="M46" s="5"/>
    </row>
    <row r="47" customFormat="1" ht="43.1" customHeight="1" spans="1:13">
      <c r="A47" s="5"/>
      <c r="B47" s="5"/>
      <c r="C47" s="6"/>
      <c r="D47" s="5"/>
      <c r="E47" s="21"/>
      <c r="F47" s="5" t="s">
        <v>434</v>
      </c>
      <c r="G47" s="5" t="s">
        <v>451</v>
      </c>
      <c r="H47" s="22"/>
      <c r="I47" s="5"/>
      <c r="J47" s="5"/>
      <c r="K47" s="5" t="s">
        <v>451</v>
      </c>
      <c r="L47" s="5" t="s">
        <v>424</v>
      </c>
      <c r="M47" s="5"/>
    </row>
    <row r="48" customFormat="1" ht="43.1" customHeight="1" spans="1:13">
      <c r="A48" s="5"/>
      <c r="B48" s="5"/>
      <c r="C48" s="6"/>
      <c r="D48" s="5"/>
      <c r="E48" s="21" t="s">
        <v>420</v>
      </c>
      <c r="F48" s="5" t="s">
        <v>421</v>
      </c>
      <c r="G48" s="5" t="s">
        <v>477</v>
      </c>
      <c r="H48" s="22"/>
      <c r="I48" s="5"/>
      <c r="J48" s="5"/>
      <c r="K48" s="5" t="s">
        <v>451</v>
      </c>
      <c r="L48" s="5" t="s">
        <v>424</v>
      </c>
      <c r="M48" s="5"/>
    </row>
    <row r="49" customFormat="1" ht="43.1" customHeight="1" spans="1:13">
      <c r="A49" s="5">
        <v>419001</v>
      </c>
      <c r="B49" s="5" t="s">
        <v>478</v>
      </c>
      <c r="C49" s="6">
        <v>26</v>
      </c>
      <c r="D49" s="5" t="s">
        <v>398</v>
      </c>
      <c r="E49" s="21" t="s">
        <v>442</v>
      </c>
      <c r="F49" s="5" t="s">
        <v>443</v>
      </c>
      <c r="G49" s="5" t="s">
        <v>449</v>
      </c>
      <c r="H49" s="24">
        <v>95</v>
      </c>
      <c r="I49" s="5" t="s">
        <v>449</v>
      </c>
      <c r="J49" s="5"/>
      <c r="K49" s="5" t="s">
        <v>445</v>
      </c>
      <c r="L49" s="5" t="s">
        <v>424</v>
      </c>
      <c r="M49" s="5"/>
    </row>
    <row r="50" customFormat="1" ht="43.1" customHeight="1" spans="1:13">
      <c r="A50" s="5"/>
      <c r="B50" s="5"/>
      <c r="C50" s="6"/>
      <c r="D50" s="5"/>
      <c r="E50" s="21" t="s">
        <v>420</v>
      </c>
      <c r="F50" s="5" t="s">
        <v>479</v>
      </c>
      <c r="G50" s="5" t="s">
        <v>480</v>
      </c>
      <c r="H50" s="22"/>
      <c r="I50" s="5"/>
      <c r="J50" s="5"/>
      <c r="K50" s="5" t="s">
        <v>481</v>
      </c>
      <c r="L50" s="5" t="s">
        <v>429</v>
      </c>
      <c r="M50" s="5"/>
    </row>
    <row r="51" customFormat="1" ht="43.1" customHeight="1" spans="1:13">
      <c r="A51" s="5"/>
      <c r="B51" s="5"/>
      <c r="C51" s="6"/>
      <c r="D51" s="5"/>
      <c r="E51" s="21" t="s">
        <v>425</v>
      </c>
      <c r="F51" s="5" t="s">
        <v>426</v>
      </c>
      <c r="G51" s="5" t="s">
        <v>482</v>
      </c>
      <c r="H51" s="22"/>
      <c r="I51" s="5"/>
      <c r="J51" s="5"/>
      <c r="K51" s="5" t="s">
        <v>451</v>
      </c>
      <c r="L51" s="5" t="s">
        <v>429</v>
      </c>
      <c r="M51" s="5"/>
    </row>
    <row r="52" customFormat="1" ht="43.1" customHeight="1" spans="1:13">
      <c r="A52" s="5"/>
      <c r="B52" s="5"/>
      <c r="C52" s="6"/>
      <c r="D52" s="5"/>
      <c r="E52" s="21"/>
      <c r="F52" s="5" t="s">
        <v>430</v>
      </c>
      <c r="G52" s="5" t="s">
        <v>432</v>
      </c>
      <c r="H52" s="22"/>
      <c r="I52" s="5"/>
      <c r="J52" s="5"/>
      <c r="K52" s="5" t="s">
        <v>432</v>
      </c>
      <c r="L52" s="5" t="s">
        <v>429</v>
      </c>
      <c r="M52" s="5"/>
    </row>
    <row r="53" customFormat="1" ht="43.1" customHeight="1" spans="1:13">
      <c r="A53" s="5"/>
      <c r="B53" s="5"/>
      <c r="C53" s="6"/>
      <c r="D53" s="5"/>
      <c r="E53" s="21"/>
      <c r="F53" s="5" t="s">
        <v>434</v>
      </c>
      <c r="G53" s="5" t="s">
        <v>451</v>
      </c>
      <c r="H53" s="22"/>
      <c r="I53" s="5"/>
      <c r="J53" s="5"/>
      <c r="K53" s="5" t="s">
        <v>451</v>
      </c>
      <c r="L53" s="5" t="s">
        <v>429</v>
      </c>
      <c r="M53" s="5"/>
    </row>
    <row r="54" customFormat="1" ht="43.1" customHeight="1" spans="1:13">
      <c r="A54" s="5"/>
      <c r="B54" s="5"/>
      <c r="C54" s="6"/>
      <c r="D54" s="5"/>
      <c r="E54" s="21" t="s">
        <v>438</v>
      </c>
      <c r="F54" s="5" t="s">
        <v>439</v>
      </c>
      <c r="G54" s="5" t="s">
        <v>398</v>
      </c>
      <c r="H54" s="22"/>
      <c r="I54" s="5"/>
      <c r="J54" s="5"/>
      <c r="K54" s="5" t="s">
        <v>481</v>
      </c>
      <c r="L54" s="5" t="s">
        <v>429</v>
      </c>
      <c r="M54" s="5"/>
    </row>
    <row r="55" customFormat="1" ht="43.1" customHeight="1" spans="1:13">
      <c r="A55" s="25">
        <v>419001</v>
      </c>
      <c r="B55" s="25" t="s">
        <v>483</v>
      </c>
      <c r="C55" s="26">
        <v>11987</v>
      </c>
      <c r="D55" s="25" t="s">
        <v>483</v>
      </c>
      <c r="E55" s="21" t="s">
        <v>420</v>
      </c>
      <c r="F55" s="5" t="s">
        <v>421</v>
      </c>
      <c r="G55" s="5" t="s">
        <v>422</v>
      </c>
      <c r="H55" s="22">
        <v>11987</v>
      </c>
      <c r="I55" s="5" t="s">
        <v>422</v>
      </c>
      <c r="J55" s="5"/>
      <c r="K55" s="5" t="s">
        <v>423</v>
      </c>
      <c r="L55" s="5" t="s">
        <v>424</v>
      </c>
      <c r="M55" s="5"/>
    </row>
    <row r="56" customFormat="1" ht="43.1" customHeight="1" spans="1:13">
      <c r="A56" s="27"/>
      <c r="B56" s="27"/>
      <c r="C56" s="28"/>
      <c r="D56" s="27"/>
      <c r="E56" s="29" t="s">
        <v>425</v>
      </c>
      <c r="F56" s="5" t="s">
        <v>426</v>
      </c>
      <c r="G56" s="5" t="s">
        <v>484</v>
      </c>
      <c r="H56" s="5" t="s">
        <v>484</v>
      </c>
      <c r="I56" s="5" t="s">
        <v>484</v>
      </c>
      <c r="J56" s="5"/>
      <c r="K56" s="5"/>
      <c r="L56" s="5"/>
      <c r="M56" s="5"/>
    </row>
    <row r="57" customFormat="1" ht="43.1" customHeight="1" spans="1:13">
      <c r="A57" s="27"/>
      <c r="B57" s="27"/>
      <c r="C57" s="28"/>
      <c r="D57" s="27"/>
      <c r="E57" s="30"/>
      <c r="F57" s="5" t="s">
        <v>430</v>
      </c>
      <c r="G57" s="5" t="s">
        <v>432</v>
      </c>
      <c r="H57" s="5" t="s">
        <v>432</v>
      </c>
      <c r="I57" s="5" t="s">
        <v>432</v>
      </c>
      <c r="J57" s="5"/>
      <c r="K57" s="5" t="s">
        <v>432</v>
      </c>
      <c r="L57" s="5" t="s">
        <v>429</v>
      </c>
      <c r="M57" s="5"/>
    </row>
    <row r="58" customFormat="1" ht="43.1" customHeight="1" spans="1:13">
      <c r="A58" s="27"/>
      <c r="B58" s="27"/>
      <c r="C58" s="28"/>
      <c r="D58" s="27"/>
      <c r="E58" s="31"/>
      <c r="F58" s="5" t="s">
        <v>434</v>
      </c>
      <c r="G58" s="5" t="s">
        <v>435</v>
      </c>
      <c r="H58" s="22" t="s">
        <v>485</v>
      </c>
      <c r="I58" s="5" t="s">
        <v>435</v>
      </c>
      <c r="J58" s="5"/>
      <c r="K58" s="5" t="s">
        <v>437</v>
      </c>
      <c r="L58" s="5" t="s">
        <v>424</v>
      </c>
      <c r="M58" s="5"/>
    </row>
    <row r="59" customFormat="1" ht="43.1" customHeight="1" spans="1:13">
      <c r="A59" s="27"/>
      <c r="B59" s="27"/>
      <c r="C59" s="28"/>
      <c r="D59" s="27"/>
      <c r="E59" s="29" t="s">
        <v>438</v>
      </c>
      <c r="F59" s="5" t="s">
        <v>447</v>
      </c>
      <c r="G59" s="5" t="s">
        <v>486</v>
      </c>
      <c r="H59" s="22">
        <v>300</v>
      </c>
      <c r="I59" s="5" t="s">
        <v>486</v>
      </c>
      <c r="J59" s="5"/>
      <c r="K59" s="5" t="s">
        <v>487</v>
      </c>
      <c r="L59" s="5" t="s">
        <v>424</v>
      </c>
      <c r="M59" s="5"/>
    </row>
    <row r="60" customFormat="1" ht="43.1" customHeight="1" spans="1:13">
      <c r="A60" s="27"/>
      <c r="B60" s="27"/>
      <c r="C60" s="28"/>
      <c r="D60" s="27"/>
      <c r="E60" s="31"/>
      <c r="F60" s="5" t="s">
        <v>439</v>
      </c>
      <c r="G60" s="5" t="s">
        <v>488</v>
      </c>
      <c r="H60" s="22" t="s">
        <v>448</v>
      </c>
      <c r="I60" s="5" t="s">
        <v>489</v>
      </c>
      <c r="J60" s="5"/>
      <c r="K60" s="5" t="s">
        <v>433</v>
      </c>
      <c r="L60" s="5" t="s">
        <v>429</v>
      </c>
      <c r="M60" s="5"/>
    </row>
    <row r="61" customFormat="1" ht="43.1" customHeight="1" spans="1:13">
      <c r="A61" s="32"/>
      <c r="B61" s="32"/>
      <c r="C61" s="33"/>
      <c r="D61" s="32"/>
      <c r="E61" s="5" t="s">
        <v>442</v>
      </c>
      <c r="F61" s="5" t="s">
        <v>443</v>
      </c>
      <c r="G61" s="5" t="s">
        <v>490</v>
      </c>
      <c r="H61" s="22">
        <v>95</v>
      </c>
      <c r="I61" s="5" t="s">
        <v>443</v>
      </c>
      <c r="J61" s="5"/>
      <c r="K61" s="5" t="s">
        <v>445</v>
      </c>
      <c r="L61" s="5" t="s">
        <v>424</v>
      </c>
      <c r="M61" s="5"/>
    </row>
    <row r="62" customFormat="1" ht="43.1" customHeight="1" spans="1:13">
      <c r="A62" s="25">
        <v>419001</v>
      </c>
      <c r="B62" s="25" t="s">
        <v>400</v>
      </c>
      <c r="C62" s="26">
        <v>1000</v>
      </c>
      <c r="D62" s="25" t="s">
        <v>400</v>
      </c>
      <c r="E62" s="34" t="s">
        <v>420</v>
      </c>
      <c r="F62" s="5" t="s">
        <v>421</v>
      </c>
      <c r="G62" s="5" t="s">
        <v>422</v>
      </c>
      <c r="H62" s="22">
        <v>1000</v>
      </c>
      <c r="I62" s="5" t="s">
        <v>422</v>
      </c>
      <c r="J62" s="5"/>
      <c r="K62" s="5" t="s">
        <v>423</v>
      </c>
      <c r="L62" s="5" t="s">
        <v>424</v>
      </c>
      <c r="M62" s="5"/>
    </row>
    <row r="63" customFormat="1" ht="43.1" customHeight="1" spans="1:13">
      <c r="A63" s="27"/>
      <c r="B63" s="27"/>
      <c r="C63" s="28"/>
      <c r="D63" s="27"/>
      <c r="E63" s="34" t="s">
        <v>425</v>
      </c>
      <c r="F63" s="5" t="s">
        <v>426</v>
      </c>
      <c r="G63" s="5" t="s">
        <v>400</v>
      </c>
      <c r="H63" s="22">
        <v>1</v>
      </c>
      <c r="I63" s="5" t="s">
        <v>400</v>
      </c>
      <c r="J63" s="5"/>
      <c r="K63" s="5" t="s">
        <v>473</v>
      </c>
      <c r="L63" s="5" t="s">
        <v>424</v>
      </c>
      <c r="M63" s="5"/>
    </row>
    <row r="64" customFormat="1" ht="43.1" customHeight="1" spans="1:13">
      <c r="A64" s="27"/>
      <c r="B64" s="27"/>
      <c r="C64" s="28"/>
      <c r="D64" s="27"/>
      <c r="E64" s="35"/>
      <c r="F64" s="5" t="s">
        <v>430</v>
      </c>
      <c r="G64" s="5" t="s">
        <v>491</v>
      </c>
      <c r="H64" s="22">
        <v>40</v>
      </c>
      <c r="I64" s="5" t="s">
        <v>491</v>
      </c>
      <c r="J64" s="5"/>
      <c r="K64" s="5" t="s">
        <v>445</v>
      </c>
      <c r="L64" s="5" t="s">
        <v>424</v>
      </c>
      <c r="M64" s="5"/>
    </row>
    <row r="65" customFormat="1" ht="43.1" customHeight="1" spans="1:13">
      <c r="A65" s="27"/>
      <c r="B65" s="27"/>
      <c r="C65" s="28"/>
      <c r="D65" s="27"/>
      <c r="E65" s="37"/>
      <c r="F65" s="5" t="s">
        <v>434</v>
      </c>
      <c r="G65" s="5" t="s">
        <v>435</v>
      </c>
      <c r="H65" s="22" t="s">
        <v>436</v>
      </c>
      <c r="I65" s="5" t="s">
        <v>435</v>
      </c>
      <c r="J65" s="5"/>
      <c r="K65" s="5" t="s">
        <v>437</v>
      </c>
      <c r="L65" s="5" t="s">
        <v>424</v>
      </c>
      <c r="M65" s="5"/>
    </row>
    <row r="66" customFormat="1" ht="43.1" customHeight="1" spans="1:13">
      <c r="A66" s="27"/>
      <c r="B66" s="27"/>
      <c r="C66" s="28"/>
      <c r="D66" s="27"/>
      <c r="E66" s="34" t="s">
        <v>438</v>
      </c>
      <c r="F66" s="5" t="s">
        <v>447</v>
      </c>
      <c r="G66" s="5" t="s">
        <v>492</v>
      </c>
      <c r="H66" s="22">
        <v>5</v>
      </c>
      <c r="I66" s="5" t="s">
        <v>492</v>
      </c>
      <c r="J66" s="5"/>
      <c r="K66" s="5" t="s">
        <v>445</v>
      </c>
      <c r="L66" s="5" t="s">
        <v>424</v>
      </c>
      <c r="M66" s="5"/>
    </row>
    <row r="67" customFormat="1" ht="43.1" customHeight="1" spans="1:13">
      <c r="A67" s="27"/>
      <c r="B67" s="27"/>
      <c r="C67" s="28"/>
      <c r="D67" s="27"/>
      <c r="E67" s="35"/>
      <c r="F67" s="5" t="s">
        <v>439</v>
      </c>
      <c r="G67" s="5" t="s">
        <v>493</v>
      </c>
      <c r="H67" s="5" t="s">
        <v>494</v>
      </c>
      <c r="I67" s="5" t="s">
        <v>493</v>
      </c>
      <c r="J67" s="5"/>
      <c r="K67" s="5" t="s">
        <v>433</v>
      </c>
      <c r="L67" s="5" t="s">
        <v>429</v>
      </c>
      <c r="M67" s="5"/>
    </row>
    <row r="68" customFormat="1" ht="43.1" customHeight="1" spans="1:13">
      <c r="A68" s="32"/>
      <c r="B68" s="32"/>
      <c r="C68" s="33"/>
      <c r="D68" s="32"/>
      <c r="E68" s="5" t="s">
        <v>442</v>
      </c>
      <c r="F68" s="5" t="s">
        <v>443</v>
      </c>
      <c r="G68" s="5" t="s">
        <v>490</v>
      </c>
      <c r="H68" s="22">
        <v>95</v>
      </c>
      <c r="I68" s="5" t="s">
        <v>443</v>
      </c>
      <c r="J68" s="5"/>
      <c r="K68" s="5" t="s">
        <v>445</v>
      </c>
      <c r="L68" s="5" t="s">
        <v>424</v>
      </c>
      <c r="M68" s="5"/>
    </row>
    <row r="69" customFormat="1" ht="43.1" customHeight="1" spans="1:13">
      <c r="A69" s="25">
        <v>419001</v>
      </c>
      <c r="B69" s="25" t="s">
        <v>401</v>
      </c>
      <c r="C69" s="26">
        <v>650</v>
      </c>
      <c r="D69" s="25" t="s">
        <v>401</v>
      </c>
      <c r="E69" s="34" t="s">
        <v>420</v>
      </c>
      <c r="F69" s="5" t="s">
        <v>421</v>
      </c>
      <c r="G69" s="5" t="s">
        <v>422</v>
      </c>
      <c r="H69" s="22">
        <v>650</v>
      </c>
      <c r="I69" s="5" t="s">
        <v>422</v>
      </c>
      <c r="J69" s="5"/>
      <c r="K69" s="5" t="s">
        <v>423</v>
      </c>
      <c r="L69" s="5" t="s">
        <v>424</v>
      </c>
      <c r="M69" s="5"/>
    </row>
    <row r="70" customFormat="1" ht="43.1" customHeight="1" spans="1:13">
      <c r="A70" s="27"/>
      <c r="B70" s="27"/>
      <c r="C70" s="28"/>
      <c r="D70" s="27"/>
      <c r="E70" s="34" t="s">
        <v>425</v>
      </c>
      <c r="F70" s="5" t="s">
        <v>426</v>
      </c>
      <c r="G70" s="5" t="s">
        <v>495</v>
      </c>
      <c r="H70" s="22">
        <v>1</v>
      </c>
      <c r="I70" s="5" t="s">
        <v>495</v>
      </c>
      <c r="J70" s="5"/>
      <c r="K70" s="5" t="s">
        <v>473</v>
      </c>
      <c r="L70" s="5" t="s">
        <v>424</v>
      </c>
      <c r="M70" s="5"/>
    </row>
    <row r="71" customFormat="1" ht="43.1" customHeight="1" spans="1:13">
      <c r="A71" s="27"/>
      <c r="B71" s="27"/>
      <c r="C71" s="28"/>
      <c r="D71" s="27"/>
      <c r="E71" s="35"/>
      <c r="F71" s="5" t="s">
        <v>430</v>
      </c>
      <c r="G71" s="5" t="s">
        <v>491</v>
      </c>
      <c r="H71" s="22">
        <v>40</v>
      </c>
      <c r="I71" s="5" t="s">
        <v>491</v>
      </c>
      <c r="J71" s="5"/>
      <c r="K71" s="5" t="s">
        <v>445</v>
      </c>
      <c r="L71" s="5" t="s">
        <v>424</v>
      </c>
      <c r="M71" s="5"/>
    </row>
    <row r="72" customFormat="1" ht="43.1" customHeight="1" spans="1:13">
      <c r="A72" s="27"/>
      <c r="B72" s="27"/>
      <c r="C72" s="28"/>
      <c r="D72" s="27"/>
      <c r="E72" s="37"/>
      <c r="F72" s="5" t="s">
        <v>434</v>
      </c>
      <c r="G72" s="5" t="s">
        <v>435</v>
      </c>
      <c r="H72" s="22" t="s">
        <v>436</v>
      </c>
      <c r="I72" s="5" t="s">
        <v>435</v>
      </c>
      <c r="J72" s="5"/>
      <c r="K72" s="5" t="s">
        <v>437</v>
      </c>
      <c r="L72" s="5" t="s">
        <v>424</v>
      </c>
      <c r="M72" s="5"/>
    </row>
    <row r="73" customFormat="1" ht="43.1" customHeight="1" spans="1:13">
      <c r="A73" s="27"/>
      <c r="B73" s="27"/>
      <c r="C73" s="28"/>
      <c r="D73" s="27"/>
      <c r="E73" s="34" t="s">
        <v>438</v>
      </c>
      <c r="F73" s="5" t="s">
        <v>447</v>
      </c>
      <c r="G73" s="5" t="s">
        <v>492</v>
      </c>
      <c r="H73" s="22">
        <v>5</v>
      </c>
      <c r="I73" s="5" t="s">
        <v>492</v>
      </c>
      <c r="J73" s="5"/>
      <c r="K73" s="5" t="s">
        <v>445</v>
      </c>
      <c r="L73" s="5" t="s">
        <v>424</v>
      </c>
      <c r="M73" s="5"/>
    </row>
    <row r="74" customFormat="1" ht="43.1" customHeight="1" spans="1:13">
      <c r="A74" s="27"/>
      <c r="B74" s="27"/>
      <c r="C74" s="28"/>
      <c r="D74" s="27"/>
      <c r="E74" s="35"/>
      <c r="F74" s="5" t="s">
        <v>439</v>
      </c>
      <c r="G74" s="5" t="s">
        <v>496</v>
      </c>
      <c r="H74" s="22" t="s">
        <v>497</v>
      </c>
      <c r="I74" s="5" t="s">
        <v>496</v>
      </c>
      <c r="J74" s="5"/>
      <c r="K74" s="5" t="s">
        <v>433</v>
      </c>
      <c r="L74" s="5" t="s">
        <v>429</v>
      </c>
      <c r="M74" s="5"/>
    </row>
    <row r="75" customFormat="1" ht="43.1" customHeight="1" spans="1:13">
      <c r="A75" s="27"/>
      <c r="B75" s="27"/>
      <c r="C75" s="28"/>
      <c r="D75" s="27"/>
      <c r="E75" s="37"/>
      <c r="F75" s="5" t="s">
        <v>498</v>
      </c>
      <c r="G75" s="5" t="s">
        <v>499</v>
      </c>
      <c r="H75" s="22" t="s">
        <v>500</v>
      </c>
      <c r="I75" s="5" t="s">
        <v>499</v>
      </c>
      <c r="J75" s="5"/>
      <c r="K75" s="5" t="s">
        <v>433</v>
      </c>
      <c r="L75" s="5" t="s">
        <v>429</v>
      </c>
      <c r="M75" s="5"/>
    </row>
    <row r="76" customFormat="1" ht="43.1" customHeight="1" spans="1:13">
      <c r="A76" s="32"/>
      <c r="B76" s="32"/>
      <c r="C76" s="33"/>
      <c r="D76" s="32"/>
      <c r="E76" s="5" t="s">
        <v>442</v>
      </c>
      <c r="F76" s="5" t="s">
        <v>443</v>
      </c>
      <c r="G76" s="5" t="s">
        <v>490</v>
      </c>
      <c r="H76" s="22">
        <v>95</v>
      </c>
      <c r="I76" s="5" t="s">
        <v>443</v>
      </c>
      <c r="J76" s="5"/>
      <c r="K76" s="5" t="s">
        <v>445</v>
      </c>
      <c r="L76" s="5" t="s">
        <v>424</v>
      </c>
      <c r="M76" s="5"/>
    </row>
    <row r="77" customFormat="1" ht="43.1" customHeight="1" spans="1:13">
      <c r="A77" s="25">
        <v>419001</v>
      </c>
      <c r="B77" s="25" t="s">
        <v>402</v>
      </c>
      <c r="C77" s="26">
        <v>300</v>
      </c>
      <c r="D77" s="25" t="s">
        <v>402</v>
      </c>
      <c r="E77" s="34" t="s">
        <v>420</v>
      </c>
      <c r="F77" s="5" t="s">
        <v>421</v>
      </c>
      <c r="G77" s="5" t="s">
        <v>422</v>
      </c>
      <c r="H77" s="22">
        <v>300</v>
      </c>
      <c r="I77" s="5" t="s">
        <v>422</v>
      </c>
      <c r="J77" s="5"/>
      <c r="K77" s="5" t="s">
        <v>423</v>
      </c>
      <c r="L77" s="5" t="s">
        <v>424</v>
      </c>
      <c r="M77" s="5"/>
    </row>
    <row r="78" customFormat="1" ht="43.1" customHeight="1" spans="1:13">
      <c r="A78" s="27"/>
      <c r="B78" s="27"/>
      <c r="C78" s="28"/>
      <c r="D78" s="27"/>
      <c r="E78" s="34" t="s">
        <v>425</v>
      </c>
      <c r="F78" s="5" t="s">
        <v>426</v>
      </c>
      <c r="G78" s="5" t="s">
        <v>484</v>
      </c>
      <c r="H78" s="5" t="s">
        <v>484</v>
      </c>
      <c r="I78" s="5" t="s">
        <v>484</v>
      </c>
      <c r="J78" s="5"/>
      <c r="K78" s="5" t="s">
        <v>473</v>
      </c>
      <c r="L78" s="5" t="s">
        <v>424</v>
      </c>
      <c r="M78" s="5"/>
    </row>
    <row r="79" customFormat="1" ht="43.1" customHeight="1" spans="1:13">
      <c r="A79" s="27"/>
      <c r="B79" s="27"/>
      <c r="C79" s="28"/>
      <c r="D79" s="27"/>
      <c r="E79" s="35"/>
      <c r="F79" s="5" t="s">
        <v>430</v>
      </c>
      <c r="G79" s="7" t="s">
        <v>501</v>
      </c>
      <c r="H79" s="7" t="s">
        <v>501</v>
      </c>
      <c r="I79" s="7" t="s">
        <v>501</v>
      </c>
      <c r="J79" s="5"/>
      <c r="K79" s="5" t="s">
        <v>433</v>
      </c>
      <c r="L79" s="5" t="s">
        <v>429</v>
      </c>
      <c r="M79" s="5"/>
    </row>
    <row r="80" customFormat="1" ht="43.1" customHeight="1" spans="1:13">
      <c r="A80" s="27"/>
      <c r="B80" s="27"/>
      <c r="C80" s="28"/>
      <c r="D80" s="27"/>
      <c r="E80" s="37"/>
      <c r="F80" s="5" t="s">
        <v>434</v>
      </c>
      <c r="G80" s="5" t="s">
        <v>435</v>
      </c>
      <c r="H80" s="22" t="s">
        <v>436</v>
      </c>
      <c r="I80" s="5" t="s">
        <v>435</v>
      </c>
      <c r="J80" s="5"/>
      <c r="K80" s="5" t="s">
        <v>437</v>
      </c>
      <c r="L80" s="5" t="s">
        <v>424</v>
      </c>
      <c r="M80" s="5"/>
    </row>
    <row r="81" customFormat="1" ht="43.1" customHeight="1" spans="1:13">
      <c r="A81" s="27"/>
      <c r="B81" s="27"/>
      <c r="C81" s="28"/>
      <c r="D81" s="27"/>
      <c r="E81" s="34" t="s">
        <v>438</v>
      </c>
      <c r="F81" s="5" t="s">
        <v>447</v>
      </c>
      <c r="G81" s="5" t="s">
        <v>502</v>
      </c>
      <c r="H81" s="22" t="s">
        <v>503</v>
      </c>
      <c r="I81" s="5" t="s">
        <v>502</v>
      </c>
      <c r="J81" s="5"/>
      <c r="K81" s="5" t="s">
        <v>433</v>
      </c>
      <c r="L81" s="5" t="s">
        <v>429</v>
      </c>
      <c r="M81" s="5"/>
    </row>
    <row r="82" customFormat="1" ht="43.1" customHeight="1" spans="1:13">
      <c r="A82" s="27"/>
      <c r="B82" s="27"/>
      <c r="C82" s="28"/>
      <c r="D82" s="27"/>
      <c r="E82" s="35"/>
      <c r="F82" s="5" t="s">
        <v>439</v>
      </c>
      <c r="G82" s="5" t="s">
        <v>504</v>
      </c>
      <c r="H82" s="22" t="s">
        <v>494</v>
      </c>
      <c r="I82" s="5" t="s">
        <v>504</v>
      </c>
      <c r="J82" s="5"/>
      <c r="K82" s="5" t="s">
        <v>433</v>
      </c>
      <c r="L82" s="5" t="s">
        <v>429</v>
      </c>
      <c r="M82" s="5"/>
    </row>
    <row r="83" customFormat="1" ht="43.1" customHeight="1" spans="1:13">
      <c r="A83" s="32"/>
      <c r="B83" s="32"/>
      <c r="C83" s="33"/>
      <c r="D83" s="32"/>
      <c r="E83" s="5" t="s">
        <v>442</v>
      </c>
      <c r="F83" s="5" t="s">
        <v>443</v>
      </c>
      <c r="G83" s="5" t="s">
        <v>490</v>
      </c>
      <c r="H83" s="22">
        <v>95</v>
      </c>
      <c r="I83" s="5" t="s">
        <v>443</v>
      </c>
      <c r="J83" s="5"/>
      <c r="K83" s="5" t="s">
        <v>445</v>
      </c>
      <c r="L83" s="5" t="s">
        <v>424</v>
      </c>
      <c r="M83" s="5"/>
    </row>
    <row r="84" customFormat="1" ht="43.1" customHeight="1" spans="1:13">
      <c r="A84" s="25">
        <v>419001</v>
      </c>
      <c r="B84" s="25" t="s">
        <v>403</v>
      </c>
      <c r="C84" s="26">
        <v>273.9</v>
      </c>
      <c r="D84" s="25" t="s">
        <v>403</v>
      </c>
      <c r="E84" s="34" t="s">
        <v>420</v>
      </c>
      <c r="F84" s="5" t="s">
        <v>421</v>
      </c>
      <c r="G84" s="5" t="s">
        <v>422</v>
      </c>
      <c r="H84" s="22">
        <v>273.9</v>
      </c>
      <c r="I84" s="5" t="s">
        <v>422</v>
      </c>
      <c r="J84" s="5"/>
      <c r="K84" s="5" t="s">
        <v>423</v>
      </c>
      <c r="L84" s="5" t="s">
        <v>424</v>
      </c>
      <c r="M84" s="5"/>
    </row>
    <row r="85" customFormat="1" ht="43.1" customHeight="1" spans="1:13">
      <c r="A85" s="27"/>
      <c r="B85" s="27"/>
      <c r="C85" s="28"/>
      <c r="D85" s="27"/>
      <c r="E85" s="34" t="s">
        <v>425</v>
      </c>
      <c r="F85" s="5" t="s">
        <v>426</v>
      </c>
      <c r="G85" s="5" t="s">
        <v>484</v>
      </c>
      <c r="H85" s="5" t="s">
        <v>484</v>
      </c>
      <c r="I85" s="5" t="s">
        <v>484</v>
      </c>
      <c r="J85" s="5"/>
      <c r="K85" s="5" t="s">
        <v>473</v>
      </c>
      <c r="L85" s="5" t="s">
        <v>424</v>
      </c>
      <c r="M85" s="5"/>
    </row>
    <row r="86" customFormat="1" ht="43.1" customHeight="1" spans="1:13">
      <c r="A86" s="27"/>
      <c r="B86" s="27"/>
      <c r="C86" s="28"/>
      <c r="D86" s="27"/>
      <c r="E86" s="35"/>
      <c r="F86" s="5" t="s">
        <v>430</v>
      </c>
      <c r="G86" s="5" t="s">
        <v>505</v>
      </c>
      <c r="H86" s="24">
        <v>100</v>
      </c>
      <c r="I86" s="5" t="s">
        <v>505</v>
      </c>
      <c r="J86" s="5"/>
      <c r="K86" s="5" t="s">
        <v>445</v>
      </c>
      <c r="L86" s="5" t="s">
        <v>424</v>
      </c>
      <c r="M86" s="5"/>
    </row>
    <row r="87" customFormat="1" ht="43.1" customHeight="1" spans="1:13">
      <c r="A87" s="27"/>
      <c r="B87" s="27"/>
      <c r="C87" s="28"/>
      <c r="D87" s="27"/>
      <c r="E87" s="37"/>
      <c r="F87" s="5" t="s">
        <v>434</v>
      </c>
      <c r="G87" s="5" t="s">
        <v>435</v>
      </c>
      <c r="H87" s="22" t="s">
        <v>436</v>
      </c>
      <c r="I87" s="5" t="s">
        <v>435</v>
      </c>
      <c r="J87" s="5"/>
      <c r="K87" s="5" t="s">
        <v>437</v>
      </c>
      <c r="L87" s="5" t="s">
        <v>424</v>
      </c>
      <c r="M87" s="5"/>
    </row>
    <row r="88" customFormat="1" ht="43.1" customHeight="1" spans="1:13">
      <c r="A88" s="27"/>
      <c r="B88" s="27"/>
      <c r="C88" s="28"/>
      <c r="D88" s="27"/>
      <c r="E88" s="35"/>
      <c r="F88" s="5" t="s">
        <v>439</v>
      </c>
      <c r="G88" s="5" t="s">
        <v>506</v>
      </c>
      <c r="H88" s="22" t="s">
        <v>448</v>
      </c>
      <c r="I88" s="5" t="s">
        <v>506</v>
      </c>
      <c r="J88" s="5"/>
      <c r="K88" s="5" t="s">
        <v>433</v>
      </c>
      <c r="L88" s="5" t="s">
        <v>429</v>
      </c>
      <c r="M88" s="5"/>
    </row>
    <row r="89" customFormat="1" ht="43.1" customHeight="1" spans="1:13">
      <c r="A89" s="27"/>
      <c r="B89" s="27"/>
      <c r="C89" s="28"/>
      <c r="D89" s="27"/>
      <c r="E89" s="37"/>
      <c r="F89" s="5" t="s">
        <v>498</v>
      </c>
      <c r="G89" s="5" t="s">
        <v>507</v>
      </c>
      <c r="H89" s="22" t="s">
        <v>494</v>
      </c>
      <c r="I89" s="5" t="s">
        <v>507</v>
      </c>
      <c r="J89" s="5"/>
      <c r="K89" s="5" t="s">
        <v>433</v>
      </c>
      <c r="L89" s="5" t="s">
        <v>429</v>
      </c>
      <c r="M89" s="5"/>
    </row>
    <row r="90" customFormat="1" ht="43.1" customHeight="1" spans="1:13">
      <c r="A90" s="32"/>
      <c r="B90" s="32"/>
      <c r="C90" s="33"/>
      <c r="D90" s="32"/>
      <c r="E90" s="5" t="s">
        <v>442</v>
      </c>
      <c r="F90" s="5" t="s">
        <v>443</v>
      </c>
      <c r="G90" s="5" t="s">
        <v>490</v>
      </c>
      <c r="H90" s="22">
        <v>95</v>
      </c>
      <c r="I90" s="5" t="s">
        <v>443</v>
      </c>
      <c r="J90" s="5"/>
      <c r="K90" s="5" t="s">
        <v>445</v>
      </c>
      <c r="L90" s="5" t="s">
        <v>424</v>
      </c>
      <c r="M90" s="5"/>
    </row>
    <row r="91" customFormat="1" ht="43.1" customHeight="1" spans="1:13">
      <c r="A91" s="25">
        <v>419001</v>
      </c>
      <c r="B91" s="25" t="s">
        <v>404</v>
      </c>
      <c r="C91" s="26">
        <v>460</v>
      </c>
      <c r="D91" s="25" t="s">
        <v>404</v>
      </c>
      <c r="E91" s="34" t="s">
        <v>420</v>
      </c>
      <c r="F91" s="5" t="s">
        <v>421</v>
      </c>
      <c r="G91" s="22" t="s">
        <v>422</v>
      </c>
      <c r="H91" s="22">
        <v>460</v>
      </c>
      <c r="I91" s="22" t="s">
        <v>422</v>
      </c>
      <c r="J91" s="5"/>
      <c r="K91" s="5" t="s">
        <v>423</v>
      </c>
      <c r="L91" s="5" t="s">
        <v>424</v>
      </c>
      <c r="M91" s="5"/>
    </row>
    <row r="92" customFormat="1" ht="43.1" customHeight="1" spans="1:13">
      <c r="A92" s="27"/>
      <c r="B92" s="27"/>
      <c r="C92" s="28"/>
      <c r="D92" s="27"/>
      <c r="E92" s="34" t="s">
        <v>425</v>
      </c>
      <c r="F92" s="5" t="s">
        <v>426</v>
      </c>
      <c r="G92" s="5" t="s">
        <v>508</v>
      </c>
      <c r="H92" s="22" t="s">
        <v>509</v>
      </c>
      <c r="I92" s="5" t="s">
        <v>510</v>
      </c>
      <c r="J92" s="5"/>
      <c r="K92" s="5" t="s">
        <v>511</v>
      </c>
      <c r="L92" s="5" t="s">
        <v>424</v>
      </c>
      <c r="M92" s="5"/>
    </row>
    <row r="93" customFormat="1" ht="43.1" customHeight="1" spans="1:13">
      <c r="A93" s="27"/>
      <c r="B93" s="27"/>
      <c r="C93" s="28"/>
      <c r="D93" s="27"/>
      <c r="E93" s="35"/>
      <c r="F93" s="5" t="s">
        <v>430</v>
      </c>
      <c r="G93" s="5" t="s">
        <v>512</v>
      </c>
      <c r="H93" s="22" t="s">
        <v>513</v>
      </c>
      <c r="I93" s="5" t="s">
        <v>512</v>
      </c>
      <c r="J93" s="5"/>
      <c r="K93" s="5" t="s">
        <v>433</v>
      </c>
      <c r="L93" s="5" t="s">
        <v>429</v>
      </c>
      <c r="M93" s="5"/>
    </row>
    <row r="94" customFormat="1" ht="43.1" customHeight="1" spans="1:13">
      <c r="A94" s="27"/>
      <c r="B94" s="27"/>
      <c r="C94" s="28"/>
      <c r="D94" s="27"/>
      <c r="E94" s="37"/>
      <c r="F94" s="5" t="s">
        <v>434</v>
      </c>
      <c r="G94" s="5" t="s">
        <v>435</v>
      </c>
      <c r="H94" s="22" t="s">
        <v>436</v>
      </c>
      <c r="I94" s="5" t="s">
        <v>435</v>
      </c>
      <c r="J94" s="5"/>
      <c r="K94" s="5" t="s">
        <v>437</v>
      </c>
      <c r="L94" s="5" t="s">
        <v>424</v>
      </c>
      <c r="M94" s="5"/>
    </row>
    <row r="95" customFormat="1" ht="43.1" customHeight="1" spans="1:13">
      <c r="A95" s="27"/>
      <c r="B95" s="27"/>
      <c r="C95" s="28"/>
      <c r="D95" s="27"/>
      <c r="E95" s="34" t="s">
        <v>438</v>
      </c>
      <c r="F95" s="5" t="s">
        <v>447</v>
      </c>
      <c r="G95" s="5" t="s">
        <v>514</v>
      </c>
      <c r="H95" s="22" t="s">
        <v>515</v>
      </c>
      <c r="I95" s="5" t="s">
        <v>514</v>
      </c>
      <c r="J95" s="5"/>
      <c r="K95" s="5" t="s">
        <v>433</v>
      </c>
      <c r="L95" s="5" t="s">
        <v>429</v>
      </c>
      <c r="M95" s="5"/>
    </row>
    <row r="96" customFormat="1" ht="43.1" customHeight="1" spans="1:13">
      <c r="A96" s="27"/>
      <c r="B96" s="27"/>
      <c r="C96" s="28"/>
      <c r="D96" s="27"/>
      <c r="E96" s="35"/>
      <c r="F96" s="5" t="s">
        <v>439</v>
      </c>
      <c r="G96" s="5" t="s">
        <v>516</v>
      </c>
      <c r="H96" s="22" t="s">
        <v>494</v>
      </c>
      <c r="I96" s="5" t="s">
        <v>516</v>
      </c>
      <c r="J96" s="5"/>
      <c r="K96" s="5" t="s">
        <v>433</v>
      </c>
      <c r="L96" s="5" t="s">
        <v>429</v>
      </c>
      <c r="M96" s="5"/>
    </row>
    <row r="97" customFormat="1" ht="43.1" customHeight="1" spans="1:13">
      <c r="A97" s="32"/>
      <c r="B97" s="32"/>
      <c r="C97" s="33"/>
      <c r="D97" s="32"/>
      <c r="E97" s="5" t="s">
        <v>442</v>
      </c>
      <c r="F97" s="5" t="s">
        <v>443</v>
      </c>
      <c r="G97" s="5" t="s">
        <v>490</v>
      </c>
      <c r="H97" s="22">
        <v>95</v>
      </c>
      <c r="I97" s="5" t="s">
        <v>443</v>
      </c>
      <c r="J97" s="5"/>
      <c r="K97" s="5" t="s">
        <v>445</v>
      </c>
      <c r="L97" s="5" t="s">
        <v>424</v>
      </c>
      <c r="M97" s="5"/>
    </row>
    <row r="98" customFormat="1" ht="43.1" customHeight="1" spans="1:13">
      <c r="A98" s="25">
        <v>419001</v>
      </c>
      <c r="B98" s="25" t="s">
        <v>405</v>
      </c>
      <c r="C98" s="26">
        <v>182</v>
      </c>
      <c r="D98" s="25" t="s">
        <v>405</v>
      </c>
      <c r="E98" s="34" t="s">
        <v>420</v>
      </c>
      <c r="F98" s="5" t="s">
        <v>421</v>
      </c>
      <c r="G98" s="5" t="s">
        <v>422</v>
      </c>
      <c r="H98" s="22">
        <v>182</v>
      </c>
      <c r="I98" s="5" t="s">
        <v>422</v>
      </c>
      <c r="J98" s="5"/>
      <c r="K98" s="5" t="s">
        <v>423</v>
      </c>
      <c r="L98" s="5" t="s">
        <v>424</v>
      </c>
      <c r="M98" s="5"/>
    </row>
    <row r="99" customFormat="1" ht="43.1" customHeight="1" spans="1:13">
      <c r="A99" s="27"/>
      <c r="B99" s="27"/>
      <c r="C99" s="28"/>
      <c r="D99" s="27"/>
      <c r="E99" s="34" t="s">
        <v>425</v>
      </c>
      <c r="F99" s="5" t="s">
        <v>426</v>
      </c>
      <c r="G99" s="5" t="s">
        <v>477</v>
      </c>
      <c r="H99" s="5" t="s">
        <v>477</v>
      </c>
      <c r="I99" s="5" t="s">
        <v>477</v>
      </c>
      <c r="J99" s="5"/>
      <c r="K99" s="5" t="s">
        <v>473</v>
      </c>
      <c r="L99" s="5" t="s">
        <v>424</v>
      </c>
      <c r="M99" s="5"/>
    </row>
    <row r="100" customFormat="1" ht="43.1" customHeight="1" spans="1:13">
      <c r="A100" s="27"/>
      <c r="B100" s="27"/>
      <c r="C100" s="28"/>
      <c r="D100" s="27"/>
      <c r="E100" s="35"/>
      <c r="F100" s="5" t="s">
        <v>430</v>
      </c>
      <c r="G100" s="5" t="s">
        <v>432</v>
      </c>
      <c r="H100" s="22" t="s">
        <v>432</v>
      </c>
      <c r="I100" s="5" t="s">
        <v>432</v>
      </c>
      <c r="J100" s="5"/>
      <c r="K100" s="5" t="s">
        <v>433</v>
      </c>
      <c r="L100" s="5" t="s">
        <v>429</v>
      </c>
      <c r="M100" s="5"/>
    </row>
    <row r="101" customFormat="1" ht="43.1" customHeight="1" spans="1:13">
      <c r="A101" s="27"/>
      <c r="B101" s="27"/>
      <c r="C101" s="28"/>
      <c r="D101" s="27"/>
      <c r="E101" s="37"/>
      <c r="F101" s="5" t="s">
        <v>434</v>
      </c>
      <c r="G101" s="5" t="s">
        <v>435</v>
      </c>
      <c r="H101" s="22" t="s">
        <v>436</v>
      </c>
      <c r="I101" s="5" t="s">
        <v>435</v>
      </c>
      <c r="J101" s="5"/>
      <c r="K101" s="5" t="s">
        <v>437</v>
      </c>
      <c r="L101" s="5" t="s">
        <v>424</v>
      </c>
      <c r="M101" s="5"/>
    </row>
    <row r="102" customFormat="1" ht="43.1" customHeight="1" spans="1:13">
      <c r="A102" s="27"/>
      <c r="B102" s="27"/>
      <c r="C102" s="28"/>
      <c r="D102" s="27"/>
      <c r="E102" s="35" t="s">
        <v>438</v>
      </c>
      <c r="F102" s="5" t="s">
        <v>439</v>
      </c>
      <c r="G102" s="5" t="s">
        <v>517</v>
      </c>
      <c r="H102" s="22" t="s">
        <v>448</v>
      </c>
      <c r="I102" s="5" t="s">
        <v>517</v>
      </c>
      <c r="J102" s="5"/>
      <c r="K102" s="5" t="s">
        <v>433</v>
      </c>
      <c r="L102" s="5" t="s">
        <v>429</v>
      </c>
      <c r="M102" s="5"/>
    </row>
    <row r="103" customFormat="1" ht="43.1" customHeight="1" spans="1:13">
      <c r="A103" s="27"/>
      <c r="B103" s="27"/>
      <c r="C103" s="28"/>
      <c r="D103" s="27"/>
      <c r="E103" s="37"/>
      <c r="F103" s="5" t="s">
        <v>498</v>
      </c>
      <c r="G103" s="5" t="s">
        <v>518</v>
      </c>
      <c r="H103" s="22" t="s">
        <v>503</v>
      </c>
      <c r="I103" s="5" t="s">
        <v>518</v>
      </c>
      <c r="J103" s="5"/>
      <c r="K103" s="5" t="s">
        <v>433</v>
      </c>
      <c r="L103" s="5" t="s">
        <v>429</v>
      </c>
      <c r="M103" s="5"/>
    </row>
    <row r="104" customFormat="1" ht="43.1" customHeight="1" spans="1:13">
      <c r="A104" s="32"/>
      <c r="B104" s="32"/>
      <c r="C104" s="33"/>
      <c r="D104" s="32"/>
      <c r="E104" s="5" t="s">
        <v>442</v>
      </c>
      <c r="F104" s="5" t="s">
        <v>443</v>
      </c>
      <c r="G104" s="5" t="s">
        <v>490</v>
      </c>
      <c r="H104" s="22">
        <v>95</v>
      </c>
      <c r="I104" s="5" t="s">
        <v>443</v>
      </c>
      <c r="J104" s="5"/>
      <c r="K104" s="5" t="s">
        <v>445</v>
      </c>
      <c r="L104" s="5" t="s">
        <v>424</v>
      </c>
      <c r="M104" s="5"/>
    </row>
  </sheetData>
  <mergeCells count="90">
    <mergeCell ref="C2:M2"/>
    <mergeCell ref="A3:K3"/>
    <mergeCell ref="L3:M3"/>
    <mergeCell ref="E4:M4"/>
    <mergeCell ref="A4:A5"/>
    <mergeCell ref="A7:A12"/>
    <mergeCell ref="A13:A18"/>
    <mergeCell ref="A19:A24"/>
    <mergeCell ref="A25:A30"/>
    <mergeCell ref="A31:A36"/>
    <mergeCell ref="A37:A42"/>
    <mergeCell ref="A43:A48"/>
    <mergeCell ref="A49:A54"/>
    <mergeCell ref="A55:A61"/>
    <mergeCell ref="A62:A68"/>
    <mergeCell ref="A69:A76"/>
    <mergeCell ref="A77:A83"/>
    <mergeCell ref="A84:A90"/>
    <mergeCell ref="A91:A97"/>
    <mergeCell ref="A98:A104"/>
    <mergeCell ref="B4:B5"/>
    <mergeCell ref="B7:B12"/>
    <mergeCell ref="B13:B18"/>
    <mergeCell ref="B19:B24"/>
    <mergeCell ref="B25:B30"/>
    <mergeCell ref="B31:B36"/>
    <mergeCell ref="B37:B42"/>
    <mergeCell ref="B43:B48"/>
    <mergeCell ref="B49:B54"/>
    <mergeCell ref="B55:B61"/>
    <mergeCell ref="B62:B68"/>
    <mergeCell ref="B69:B76"/>
    <mergeCell ref="B77:B83"/>
    <mergeCell ref="B84:B90"/>
    <mergeCell ref="B91:B97"/>
    <mergeCell ref="B98:B104"/>
    <mergeCell ref="C4:C5"/>
    <mergeCell ref="C7:C12"/>
    <mergeCell ref="C13:C18"/>
    <mergeCell ref="C19:C24"/>
    <mergeCell ref="C25:C30"/>
    <mergeCell ref="C31:C36"/>
    <mergeCell ref="C37:C42"/>
    <mergeCell ref="C43:C48"/>
    <mergeCell ref="C49:C54"/>
    <mergeCell ref="C55:C61"/>
    <mergeCell ref="C62:C68"/>
    <mergeCell ref="C69:C76"/>
    <mergeCell ref="C77:C83"/>
    <mergeCell ref="C84:C90"/>
    <mergeCell ref="C91:C97"/>
    <mergeCell ref="C98:C104"/>
    <mergeCell ref="D4:D5"/>
    <mergeCell ref="D7:D12"/>
    <mergeCell ref="D13:D18"/>
    <mergeCell ref="D19:D24"/>
    <mergeCell ref="D25:D30"/>
    <mergeCell ref="D31:D36"/>
    <mergeCell ref="D37:D42"/>
    <mergeCell ref="D43:D48"/>
    <mergeCell ref="D49:D54"/>
    <mergeCell ref="D55:D61"/>
    <mergeCell ref="D62:D68"/>
    <mergeCell ref="D69:D76"/>
    <mergeCell ref="D77:D83"/>
    <mergeCell ref="D84:D90"/>
    <mergeCell ref="D91:D97"/>
    <mergeCell ref="D98:D104"/>
    <mergeCell ref="E8:E10"/>
    <mergeCell ref="E15:E17"/>
    <mergeCell ref="E21:E23"/>
    <mergeCell ref="E26:E28"/>
    <mergeCell ref="E33:E35"/>
    <mergeCell ref="E39:E41"/>
    <mergeCell ref="E45:E47"/>
    <mergeCell ref="E51:E53"/>
    <mergeCell ref="E56:E58"/>
    <mergeCell ref="E59:E60"/>
    <mergeCell ref="E63:E65"/>
    <mergeCell ref="E66:E67"/>
    <mergeCell ref="E70:E72"/>
    <mergeCell ref="E73:E75"/>
    <mergeCell ref="E78:E80"/>
    <mergeCell ref="E81:E82"/>
    <mergeCell ref="E85:E87"/>
    <mergeCell ref="E88:E89"/>
    <mergeCell ref="E92:E94"/>
    <mergeCell ref="E95:E96"/>
    <mergeCell ref="E99:E101"/>
    <mergeCell ref="E102:E103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8"/>
  <sheetViews>
    <sheetView zoomScale="115" zoomScaleNormal="115" topLeftCell="D1" workbookViewId="0">
      <pane ySplit="7" topLeftCell="A8" activePane="bottomLeft" state="frozen"/>
      <selection/>
      <selection pane="bottomLeft" activeCell="S1" sqref="S1"/>
    </sheetView>
  </sheetViews>
  <sheetFormatPr defaultColWidth="10" defaultRowHeight="14.4"/>
  <cols>
    <col min="1" max="1" width="6.37962962962963" customWidth="1"/>
    <col min="2" max="2" width="16.6944444444444" customWidth="1"/>
    <col min="3" max="3" width="9.09259259259259" customWidth="1"/>
    <col min="4" max="4" width="6.24074074074074" customWidth="1"/>
    <col min="5" max="5" width="5.96296296296296" customWidth="1"/>
    <col min="6" max="6" width="6.24074074074074" customWidth="1"/>
    <col min="7" max="7" width="6.50925925925926" customWidth="1"/>
    <col min="8" max="8" width="5.96296296296296" customWidth="1"/>
    <col min="9" max="9" width="6.50925925925926" customWidth="1"/>
    <col min="10" max="10" width="25.2407407407407" customWidth="1"/>
    <col min="11" max="11" width="6.50925925925926" customWidth="1"/>
    <col min="12" max="12" width="12.2037037037037" customWidth="1"/>
    <col min="13" max="13" width="8.27777777777778" customWidth="1"/>
    <col min="14" max="14" width="8.13888888888889" customWidth="1"/>
    <col min="15" max="15" width="7.87962962962963" customWidth="1"/>
    <col min="16" max="16" width="6.24074074074074" customWidth="1"/>
    <col min="17" max="17" width="18.8703703703704" customWidth="1"/>
    <col min="18" max="18" width="25.9166666666667" customWidth="1"/>
    <col min="19" max="19" width="11.3981481481481" customWidth="1"/>
    <col min="20" max="20" width="9.76851851851852" customWidth="1"/>
  </cols>
  <sheetData>
    <row r="1" customFormat="1" ht="16.35" customHeight="1" spans="19:19">
      <c r="S1" s="3" t="s">
        <v>519</v>
      </c>
    </row>
    <row r="2" customFormat="1" ht="42.25" customHeight="1" spans="1:19">
      <c r="A2" s="1" t="s">
        <v>520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customFormat="1" ht="23.25" customHeight="1" spans="1:19">
      <c r="A3" s="2" t="s">
        <v>521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customFormat="1" ht="16.35" customHeight="1" spans="1:19">
      <c r="A4" s="3"/>
      <c r="B4" s="3"/>
      <c r="C4" s="3"/>
      <c r="D4" s="3"/>
      <c r="E4" s="3"/>
      <c r="F4" s="3"/>
      <c r="G4" s="3"/>
      <c r="H4" s="3"/>
      <c r="I4" s="3"/>
      <c r="J4" s="3"/>
      <c r="Q4" s="10" t="s">
        <v>32</v>
      </c>
      <c r="R4" s="10"/>
      <c r="S4" s="10"/>
    </row>
    <row r="5" customFormat="1" ht="18.1" customHeight="1" spans="1:19">
      <c r="A5" s="4" t="s">
        <v>360</v>
      </c>
      <c r="B5" s="4" t="s">
        <v>361</v>
      </c>
      <c r="C5" s="4" t="s">
        <v>522</v>
      </c>
      <c r="D5" s="4"/>
      <c r="E5" s="4"/>
      <c r="F5" s="4"/>
      <c r="G5" s="4"/>
      <c r="H5" s="4"/>
      <c r="I5" s="4"/>
      <c r="J5" s="4" t="s">
        <v>523</v>
      </c>
      <c r="K5" s="4" t="s">
        <v>524</v>
      </c>
      <c r="L5" s="4"/>
      <c r="M5" s="4"/>
      <c r="N5" s="4"/>
      <c r="O5" s="4"/>
      <c r="P5" s="4"/>
      <c r="Q5" s="4"/>
      <c r="R5" s="4"/>
      <c r="S5" s="4"/>
    </row>
    <row r="6" customFormat="1" ht="18.95" customHeight="1" spans="1:19">
      <c r="A6" s="4"/>
      <c r="B6" s="4"/>
      <c r="C6" s="4" t="s">
        <v>408</v>
      </c>
      <c r="D6" s="4" t="s">
        <v>525</v>
      </c>
      <c r="E6" s="4"/>
      <c r="F6" s="4"/>
      <c r="G6" s="4"/>
      <c r="H6" s="4" t="s">
        <v>526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customFormat="1" ht="31.05" customHeight="1" spans="1:19">
      <c r="A7" s="4"/>
      <c r="B7" s="4"/>
      <c r="C7" s="4"/>
      <c r="D7" s="4" t="s">
        <v>139</v>
      </c>
      <c r="E7" s="4" t="s">
        <v>527</v>
      </c>
      <c r="F7" s="4" t="s">
        <v>143</v>
      </c>
      <c r="G7" s="4" t="s">
        <v>528</v>
      </c>
      <c r="H7" s="4" t="s">
        <v>161</v>
      </c>
      <c r="I7" s="4" t="s">
        <v>162</v>
      </c>
      <c r="J7" s="4"/>
      <c r="K7" s="4" t="s">
        <v>411</v>
      </c>
      <c r="L7" s="4" t="s">
        <v>412</v>
      </c>
      <c r="M7" s="4" t="s">
        <v>413</v>
      </c>
      <c r="N7" s="4" t="s">
        <v>418</v>
      </c>
      <c r="O7" s="4" t="s">
        <v>414</v>
      </c>
      <c r="P7" s="4" t="s">
        <v>529</v>
      </c>
      <c r="Q7" s="4" t="s">
        <v>530</v>
      </c>
      <c r="R7" s="4" t="s">
        <v>531</v>
      </c>
      <c r="S7" s="4" t="s">
        <v>419</v>
      </c>
    </row>
    <row r="8" customFormat="1" ht="19.55" customHeight="1" spans="1:19">
      <c r="A8" s="5" t="s">
        <v>2</v>
      </c>
      <c r="B8" s="5" t="s">
        <v>4</v>
      </c>
      <c r="C8" s="6">
        <f>'1收支总表'!H40</f>
        <v>16972.746564</v>
      </c>
      <c r="D8" s="6">
        <f>C8</f>
        <v>16972.746564</v>
      </c>
      <c r="E8" s="6"/>
      <c r="F8" s="6"/>
      <c r="G8" s="6"/>
      <c r="H8" s="6">
        <f>'1收支总表'!F6</f>
        <v>1946.414302</v>
      </c>
      <c r="I8" s="6">
        <f>'1收支总表'!F10</f>
        <v>15026.332262</v>
      </c>
      <c r="J8" s="7" t="s">
        <v>532</v>
      </c>
      <c r="K8" s="8" t="s">
        <v>425</v>
      </c>
      <c r="L8" s="8" t="s">
        <v>533</v>
      </c>
      <c r="M8" s="8" t="s">
        <v>534</v>
      </c>
      <c r="N8" s="8" t="s">
        <v>424</v>
      </c>
      <c r="O8" s="8">
        <v>100</v>
      </c>
      <c r="P8" s="8" t="s">
        <v>445</v>
      </c>
      <c r="Q8" s="8" t="s">
        <v>534</v>
      </c>
      <c r="R8" s="5"/>
      <c r="S8" s="5"/>
    </row>
    <row r="9" customFormat="1" ht="18.95" customHeight="1" spans="1:19">
      <c r="A9" s="5"/>
      <c r="B9" s="5"/>
      <c r="C9" s="6"/>
      <c r="D9" s="6"/>
      <c r="E9" s="6"/>
      <c r="F9" s="6"/>
      <c r="G9" s="6"/>
      <c r="H9" s="6"/>
      <c r="I9" s="6"/>
      <c r="J9" s="7"/>
      <c r="K9" s="8"/>
      <c r="L9" s="8" t="s">
        <v>535</v>
      </c>
      <c r="M9" s="8" t="s">
        <v>536</v>
      </c>
      <c r="N9" s="8" t="s">
        <v>537</v>
      </c>
      <c r="O9" s="8">
        <v>90</v>
      </c>
      <c r="P9" s="8" t="s">
        <v>445</v>
      </c>
      <c r="Q9" s="8" t="s">
        <v>536</v>
      </c>
      <c r="R9" s="5"/>
      <c r="S9" s="5"/>
    </row>
    <row r="10" customFormat="1" ht="19.55" customHeight="1" spans="1:19">
      <c r="A10" s="5"/>
      <c r="B10" s="5"/>
      <c r="C10" s="6"/>
      <c r="D10" s="6"/>
      <c r="E10" s="6"/>
      <c r="F10" s="6"/>
      <c r="G10" s="6"/>
      <c r="H10" s="6"/>
      <c r="I10" s="6"/>
      <c r="J10" s="7"/>
      <c r="K10" s="8"/>
      <c r="L10" s="8" t="s">
        <v>538</v>
      </c>
      <c r="M10" s="8" t="s">
        <v>539</v>
      </c>
      <c r="N10" s="8" t="s">
        <v>429</v>
      </c>
      <c r="O10" s="8" t="s">
        <v>540</v>
      </c>
      <c r="P10" s="8" t="s">
        <v>433</v>
      </c>
      <c r="Q10" s="8" t="s">
        <v>539</v>
      </c>
      <c r="R10" s="5"/>
      <c r="S10" s="5"/>
    </row>
    <row r="11" customFormat="1" ht="18.95" customHeight="1" spans="1:19">
      <c r="A11" s="5"/>
      <c r="B11" s="5"/>
      <c r="C11" s="6"/>
      <c r="D11" s="6"/>
      <c r="E11" s="6"/>
      <c r="F11" s="6"/>
      <c r="G11" s="6"/>
      <c r="H11" s="6"/>
      <c r="I11" s="6"/>
      <c r="J11" s="7"/>
      <c r="K11" s="8"/>
      <c r="L11" s="8" t="s">
        <v>420</v>
      </c>
      <c r="M11" s="8" t="s">
        <v>422</v>
      </c>
      <c r="N11" s="8" t="s">
        <v>541</v>
      </c>
      <c r="O11" s="9">
        <f>C8</f>
        <v>16972.746564</v>
      </c>
      <c r="P11" s="8" t="s">
        <v>423</v>
      </c>
      <c r="Q11" s="8" t="s">
        <v>422</v>
      </c>
      <c r="R11" s="5"/>
      <c r="S11" s="5"/>
    </row>
    <row r="12" customFormat="1" ht="18.1" customHeight="1" spans="1:19">
      <c r="A12" s="5"/>
      <c r="B12" s="5"/>
      <c r="C12" s="6"/>
      <c r="D12" s="6"/>
      <c r="E12" s="6"/>
      <c r="F12" s="6"/>
      <c r="G12" s="6"/>
      <c r="H12" s="6"/>
      <c r="I12" s="6"/>
      <c r="J12" s="7"/>
      <c r="K12" s="8" t="s">
        <v>542</v>
      </c>
      <c r="L12" s="8" t="s">
        <v>447</v>
      </c>
      <c r="M12" s="8" t="s">
        <v>486</v>
      </c>
      <c r="N12" s="8" t="s">
        <v>537</v>
      </c>
      <c r="O12" s="8">
        <v>300</v>
      </c>
      <c r="P12" s="8" t="s">
        <v>487</v>
      </c>
      <c r="Q12" s="8" t="s">
        <v>486</v>
      </c>
      <c r="R12" s="5"/>
      <c r="S12" s="5"/>
    </row>
    <row r="13" customFormat="1" ht="19.55" customHeight="1" spans="1:19">
      <c r="A13" s="5"/>
      <c r="B13" s="5"/>
      <c r="C13" s="6"/>
      <c r="D13" s="6"/>
      <c r="E13" s="6"/>
      <c r="F13" s="6"/>
      <c r="G13" s="6"/>
      <c r="H13" s="6"/>
      <c r="I13" s="6"/>
      <c r="J13" s="7"/>
      <c r="K13" s="8"/>
      <c r="L13" s="8" t="s">
        <v>439</v>
      </c>
      <c r="M13" s="8" t="s">
        <v>543</v>
      </c>
      <c r="N13" s="8" t="s">
        <v>537</v>
      </c>
      <c r="O13" s="8">
        <v>60</v>
      </c>
      <c r="P13" s="8" t="s">
        <v>445</v>
      </c>
      <c r="Q13" s="8" t="s">
        <v>543</v>
      </c>
      <c r="R13" s="5"/>
      <c r="S13" s="5"/>
    </row>
    <row r="14" customFormat="1" ht="80" customHeight="1" spans="1:19">
      <c r="A14" s="5"/>
      <c r="B14" s="5"/>
      <c r="C14" s="6"/>
      <c r="D14" s="6"/>
      <c r="E14" s="6"/>
      <c r="F14" s="6"/>
      <c r="G14" s="6"/>
      <c r="H14" s="6"/>
      <c r="I14" s="6"/>
      <c r="J14" s="7"/>
      <c r="K14" s="8"/>
      <c r="L14" s="8" t="s">
        <v>498</v>
      </c>
      <c r="M14" s="8" t="s">
        <v>544</v>
      </c>
      <c r="N14" s="8" t="s">
        <v>429</v>
      </c>
      <c r="O14" s="8" t="s">
        <v>503</v>
      </c>
      <c r="P14" s="8" t="s">
        <v>433</v>
      </c>
      <c r="Q14" s="8" t="s">
        <v>544</v>
      </c>
      <c r="R14" s="5"/>
      <c r="S14" s="5"/>
    </row>
    <row r="15" customFormat="1" ht="19.55" customHeight="1" spans="1:19">
      <c r="A15" s="5"/>
      <c r="B15" s="5"/>
      <c r="C15" s="6"/>
      <c r="D15" s="6"/>
      <c r="E15" s="6"/>
      <c r="F15" s="6"/>
      <c r="G15" s="6"/>
      <c r="H15" s="6"/>
      <c r="I15" s="6"/>
      <c r="J15" s="7"/>
      <c r="K15" s="8"/>
      <c r="L15" s="8" t="s">
        <v>545</v>
      </c>
      <c r="M15" s="8" t="s">
        <v>546</v>
      </c>
      <c r="N15" s="8" t="s">
        <v>429</v>
      </c>
      <c r="O15" s="8" t="s">
        <v>547</v>
      </c>
      <c r="P15" s="8" t="s">
        <v>433</v>
      </c>
      <c r="Q15" s="8" t="s">
        <v>546</v>
      </c>
      <c r="R15" s="5"/>
      <c r="S15" s="5"/>
    </row>
    <row r="16" customFormat="1" ht="19.8" customHeight="1" spans="1:19">
      <c r="A16" s="5"/>
      <c r="B16" s="5"/>
      <c r="C16" s="6"/>
      <c r="D16" s="6"/>
      <c r="E16" s="6"/>
      <c r="F16" s="6"/>
      <c r="G16" s="6"/>
      <c r="H16" s="6"/>
      <c r="I16" s="6"/>
      <c r="J16" s="7"/>
      <c r="K16" s="8" t="s">
        <v>442</v>
      </c>
      <c r="L16" s="8" t="s">
        <v>443</v>
      </c>
      <c r="M16" s="8" t="s">
        <v>548</v>
      </c>
      <c r="N16" s="8" t="s">
        <v>537</v>
      </c>
      <c r="O16" s="8">
        <v>90</v>
      </c>
      <c r="P16" s="8" t="s">
        <v>445</v>
      </c>
      <c r="Q16" s="8" t="s">
        <v>548</v>
      </c>
      <c r="R16" s="5"/>
      <c r="S16" s="5"/>
    </row>
    <row r="17" customFormat="1" ht="16.35" customHeight="1"/>
    <row r="18" customFormat="1" ht="16.35" customHeight="1"/>
    <row r="19" customFormat="1" ht="16.35" customHeight="1"/>
    <row r="20" customFormat="1" ht="16.35" customHeight="1"/>
    <row r="21" customFormat="1" ht="16.35" customHeight="1"/>
    <row r="22" customFormat="1" ht="16.35" customHeight="1"/>
    <row r="23" customFormat="1" ht="16.35" customHeight="1"/>
    <row r="24" customFormat="1" ht="16.35" customHeight="1"/>
    <row r="25" customFormat="1" ht="16.35" customHeight="1"/>
    <row r="26" customFormat="1" ht="16.35" customHeight="1"/>
    <row r="27" customFormat="1" ht="16.35" customHeight="1"/>
    <row r="28" customFormat="1" ht="16.35" customHeight="1" spans="6:6">
      <c r="F28" s="3" t="s">
        <v>549</v>
      </c>
    </row>
  </sheetData>
  <mergeCells count="23">
    <mergeCell ref="A2:S2"/>
    <mergeCell ref="A3:S3"/>
    <mergeCell ref="Q4:S4"/>
    <mergeCell ref="C5:I5"/>
    <mergeCell ref="D6:G6"/>
    <mergeCell ref="H6:I6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zoomScale="120" zoomScaleNormal="120" workbookViewId="0">
      <selection activeCell="C21" sqref="C21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648148148148" customWidth="1"/>
    <col min="4" max="4" width="10.5833333333333" customWidth="1"/>
    <col min="5" max="5" width="24.0185185185185" customWidth="1"/>
    <col min="6" max="6" width="10.4537037037037" customWidth="1"/>
    <col min="7" max="7" width="20.212962962963" customWidth="1"/>
    <col min="8" max="8" width="10.9907407407407" customWidth="1"/>
    <col min="9" max="9" width="9.76851851851852" customWidth="1"/>
  </cols>
  <sheetData>
    <row r="1" ht="12.9" customHeight="1" spans="1:8">
      <c r="A1" s="3"/>
      <c r="H1" s="36" t="s">
        <v>30</v>
      </c>
    </row>
    <row r="2" ht="24.15" customHeight="1" spans="1:8">
      <c r="A2" s="98" t="s">
        <v>7</v>
      </c>
      <c r="B2" s="98"/>
      <c r="C2" s="98"/>
      <c r="D2" s="98"/>
      <c r="E2" s="98"/>
      <c r="F2" s="98"/>
      <c r="G2" s="98"/>
      <c r="H2" s="98"/>
    </row>
    <row r="3" ht="17.25" customHeight="1" spans="1:8">
      <c r="A3" s="15" t="s">
        <v>31</v>
      </c>
      <c r="B3" s="15"/>
      <c r="C3" s="15"/>
      <c r="D3" s="15"/>
      <c r="E3" s="15"/>
      <c r="F3" s="15"/>
      <c r="G3" s="10" t="s">
        <v>32</v>
      </c>
      <c r="H3" s="10"/>
    </row>
    <row r="4" ht="17.9" customHeight="1" spans="1:8">
      <c r="A4" s="17" t="s">
        <v>33</v>
      </c>
      <c r="B4" s="17"/>
      <c r="C4" s="17" t="s">
        <v>34</v>
      </c>
      <c r="D4" s="17"/>
      <c r="E4" s="17"/>
      <c r="F4" s="17"/>
      <c r="G4" s="17"/>
      <c r="H4" s="17"/>
    </row>
    <row r="5" ht="22.4" customHeight="1" spans="1:8">
      <c r="A5" s="17" t="s">
        <v>35</v>
      </c>
      <c r="B5" s="17" t="s">
        <v>36</v>
      </c>
      <c r="C5" s="17" t="s">
        <v>37</v>
      </c>
      <c r="D5" s="17" t="s">
        <v>36</v>
      </c>
      <c r="E5" s="17" t="s">
        <v>38</v>
      </c>
      <c r="F5" s="17" t="s">
        <v>36</v>
      </c>
      <c r="G5" s="17" t="s">
        <v>39</v>
      </c>
      <c r="H5" s="17" t="s">
        <v>36</v>
      </c>
    </row>
    <row r="6" ht="16.25" customHeight="1" spans="1:8">
      <c r="A6" s="21" t="s">
        <v>40</v>
      </c>
      <c r="B6" s="6">
        <f>SUM(B7:B8)</f>
        <v>1559.93</v>
      </c>
      <c r="C6" s="5" t="s">
        <v>41</v>
      </c>
      <c r="D6" s="44"/>
      <c r="E6" s="21" t="s">
        <v>42</v>
      </c>
      <c r="F6" s="20">
        <f>SUM(F7:F9)</f>
        <v>1946.414302</v>
      </c>
      <c r="G6" s="5" t="s">
        <v>43</v>
      </c>
      <c r="H6" s="6">
        <f>'4支出分类(政府预算)'!G6</f>
        <v>1386.188302</v>
      </c>
    </row>
    <row r="7" ht="16.25" customHeight="1" spans="1:8">
      <c r="A7" s="5" t="s">
        <v>44</v>
      </c>
      <c r="B7" s="6">
        <v>1494.93</v>
      </c>
      <c r="C7" s="5" t="s">
        <v>45</v>
      </c>
      <c r="D7" s="44"/>
      <c r="E7" s="5" t="s">
        <v>46</v>
      </c>
      <c r="F7" s="6">
        <f>'5支出分类（部门预算）'!H6</f>
        <v>1386.188302</v>
      </c>
      <c r="G7" s="5" t="s">
        <v>47</v>
      </c>
      <c r="H7" s="6">
        <f>'4支出分类(政府预算)'!H6</f>
        <v>7973.328262</v>
      </c>
    </row>
    <row r="8" ht="16.25" customHeight="1" spans="1:8">
      <c r="A8" s="21" t="s">
        <v>48</v>
      </c>
      <c r="B8" s="6">
        <v>65</v>
      </c>
      <c r="C8" s="5" t="s">
        <v>49</v>
      </c>
      <c r="D8" s="44"/>
      <c r="E8" s="5" t="s">
        <v>50</v>
      </c>
      <c r="F8" s="6">
        <f>'5支出分类（部门预算）'!I6</f>
        <v>473.326</v>
      </c>
      <c r="G8" s="5" t="s">
        <v>51</v>
      </c>
      <c r="H8" s="6"/>
    </row>
    <row r="9" ht="16.25" customHeight="1" spans="1:8">
      <c r="A9" s="5" t="s">
        <v>52</v>
      </c>
      <c r="B9" s="6"/>
      <c r="C9" s="5" t="s">
        <v>53</v>
      </c>
      <c r="D9" s="44"/>
      <c r="E9" s="5" t="s">
        <v>54</v>
      </c>
      <c r="F9" s="6">
        <f>'5支出分类（部门预算）'!J6</f>
        <v>86.9</v>
      </c>
      <c r="G9" s="5" t="s">
        <v>55</v>
      </c>
      <c r="H9" s="6">
        <f>'4支出分类(政府预算)'!J6</f>
        <v>3020</v>
      </c>
    </row>
    <row r="10" ht="16.25" customHeight="1" spans="1:8">
      <c r="A10" s="5" t="s">
        <v>56</v>
      </c>
      <c r="B10" s="6"/>
      <c r="C10" s="5" t="s">
        <v>57</v>
      </c>
      <c r="D10" s="44"/>
      <c r="E10" s="21" t="s">
        <v>58</v>
      </c>
      <c r="F10" s="20">
        <f>SUM(F11:F20)</f>
        <v>15026.332262</v>
      </c>
      <c r="G10" s="5" t="s">
        <v>59</v>
      </c>
      <c r="H10" s="6"/>
    </row>
    <row r="11" ht="16.25" customHeight="1" spans="1:8">
      <c r="A11" s="5" t="s">
        <v>60</v>
      </c>
      <c r="B11" s="6"/>
      <c r="C11" s="5" t="s">
        <v>61</v>
      </c>
      <c r="D11" s="44"/>
      <c r="E11" s="5" t="s">
        <v>62</v>
      </c>
      <c r="F11" s="6"/>
      <c r="G11" s="5" t="s">
        <v>63</v>
      </c>
      <c r="H11" s="6"/>
    </row>
    <row r="12" ht="16.25" customHeight="1" spans="1:8">
      <c r="A12" s="5" t="s">
        <v>64</v>
      </c>
      <c r="B12" s="6"/>
      <c r="C12" s="5" t="s">
        <v>65</v>
      </c>
      <c r="D12" s="44"/>
      <c r="E12" s="5" t="s">
        <v>66</v>
      </c>
      <c r="F12" s="6">
        <f>'5支出分类（部门预算）'!M8</f>
        <v>7500.002262</v>
      </c>
      <c r="G12" s="5" t="s">
        <v>67</v>
      </c>
      <c r="H12" s="6">
        <f>'4支出分类(政府预算)'!M6</f>
        <v>4479.33</v>
      </c>
    </row>
    <row r="13" ht="16.25" customHeight="1" spans="1:8">
      <c r="A13" s="5" t="s">
        <v>68</v>
      </c>
      <c r="B13" s="6"/>
      <c r="C13" s="5" t="s">
        <v>69</v>
      </c>
      <c r="D13" s="44">
        <v>132.349284</v>
      </c>
      <c r="E13" s="5" t="s">
        <v>70</v>
      </c>
      <c r="F13" s="6">
        <f>'5支出分类（部门预算）'!N6</f>
        <v>27</v>
      </c>
      <c r="G13" s="5" t="s">
        <v>71</v>
      </c>
      <c r="H13" s="6"/>
    </row>
    <row r="14" ht="16.25" customHeight="1" spans="1:8">
      <c r="A14" s="5" t="s">
        <v>72</v>
      </c>
      <c r="B14" s="6"/>
      <c r="C14" s="5" t="s">
        <v>73</v>
      </c>
      <c r="D14" s="44"/>
      <c r="E14" s="5" t="s">
        <v>74</v>
      </c>
      <c r="F14" s="6"/>
      <c r="G14" s="5" t="s">
        <v>75</v>
      </c>
      <c r="H14" s="6">
        <f>'4支出分类(政府预算)'!O6</f>
        <v>113.9</v>
      </c>
    </row>
    <row r="15" ht="16.25" customHeight="1" spans="1:8">
      <c r="A15" s="5" t="s">
        <v>76</v>
      </c>
      <c r="B15" s="6"/>
      <c r="C15" s="5" t="s">
        <v>77</v>
      </c>
      <c r="D15" s="44">
        <v>73.959894</v>
      </c>
      <c r="E15" s="5" t="s">
        <v>78</v>
      </c>
      <c r="F15" s="6"/>
      <c r="G15" s="5" t="s">
        <v>79</v>
      </c>
      <c r="H15" s="6"/>
    </row>
    <row r="16" ht="16.25" customHeight="1" spans="1:8">
      <c r="A16" s="5" t="s">
        <v>80</v>
      </c>
      <c r="B16" s="6"/>
      <c r="C16" s="5" t="s">
        <v>81</v>
      </c>
      <c r="D16" s="44"/>
      <c r="E16" s="5" t="s">
        <v>82</v>
      </c>
      <c r="F16" s="6">
        <f>'5支出分类（部门预算）'!Q8</f>
        <v>3020</v>
      </c>
      <c r="G16" s="5" t="s">
        <v>83</v>
      </c>
      <c r="H16" s="6"/>
    </row>
    <row r="17" ht="16.25" customHeight="1" spans="1:8">
      <c r="A17" s="5" t="s">
        <v>84</v>
      </c>
      <c r="B17" s="6"/>
      <c r="C17" s="5" t="s">
        <v>85</v>
      </c>
      <c r="D17" s="44"/>
      <c r="E17" s="5" t="s">
        <v>86</v>
      </c>
      <c r="F17" s="6"/>
      <c r="G17" s="5" t="s">
        <v>87</v>
      </c>
      <c r="H17" s="6"/>
    </row>
    <row r="18" ht="16.25" customHeight="1" spans="1:8">
      <c r="A18" s="5" t="s">
        <v>88</v>
      </c>
      <c r="B18" s="6"/>
      <c r="C18" s="5" t="s">
        <v>89</v>
      </c>
      <c r="D18" s="44">
        <f>'4支出分类(政府预算)'!F13+'4支出分类(政府预算)'!F14+'4支出分类(政府预算)'!F15+'4支出分类(政府预算)'!F16+'4支出分类(政府预算)'!F17</f>
        <v>16673.014362</v>
      </c>
      <c r="E18" s="5" t="s">
        <v>90</v>
      </c>
      <c r="F18" s="6">
        <f>'5支出分类（部门预算）'!S8</f>
        <v>4479.33</v>
      </c>
      <c r="G18" s="5" t="s">
        <v>91</v>
      </c>
      <c r="H18" s="6"/>
    </row>
    <row r="19" ht="16.25" customHeight="1" spans="1:8">
      <c r="A19" s="5" t="s">
        <v>92</v>
      </c>
      <c r="B19" s="6"/>
      <c r="C19" s="5" t="s">
        <v>93</v>
      </c>
      <c r="D19" s="44"/>
      <c r="E19" s="5" t="s">
        <v>94</v>
      </c>
      <c r="F19" s="6"/>
      <c r="G19" s="5" t="s">
        <v>95</v>
      </c>
      <c r="H19" s="6"/>
    </row>
    <row r="20" ht="16.25" customHeight="1" spans="1:8">
      <c r="A20" s="21" t="s">
        <v>96</v>
      </c>
      <c r="B20" s="20"/>
      <c r="C20" s="5" t="s">
        <v>97</v>
      </c>
      <c r="D20" s="44"/>
      <c r="E20" s="5" t="s">
        <v>98</v>
      </c>
      <c r="F20" s="6"/>
      <c r="G20" s="5"/>
      <c r="H20" s="6"/>
    </row>
    <row r="21" ht="16.25" customHeight="1" spans="1:8">
      <c r="A21" s="21" t="s">
        <v>99</v>
      </c>
      <c r="B21" s="20"/>
      <c r="C21" s="5" t="s">
        <v>100</v>
      </c>
      <c r="D21" s="44"/>
      <c r="E21" s="21" t="s">
        <v>101</v>
      </c>
      <c r="F21" s="20"/>
      <c r="G21" s="5"/>
      <c r="H21" s="6"/>
    </row>
    <row r="22" ht="16.25" customHeight="1" spans="1:8">
      <c r="A22" s="21" t="s">
        <v>102</v>
      </c>
      <c r="B22" s="20"/>
      <c r="C22" s="5" t="s">
        <v>103</v>
      </c>
      <c r="D22" s="44"/>
      <c r="E22" s="5"/>
      <c r="F22" s="5"/>
      <c r="G22" s="5"/>
      <c r="H22" s="6"/>
    </row>
    <row r="23" ht="16.25" customHeight="1" spans="1:8">
      <c r="A23" s="21" t="s">
        <v>104</v>
      </c>
      <c r="B23" s="20"/>
      <c r="C23" s="5" t="s">
        <v>105</v>
      </c>
      <c r="D23" s="44"/>
      <c r="E23" s="5"/>
      <c r="F23" s="5"/>
      <c r="G23" s="5"/>
      <c r="H23" s="6"/>
    </row>
    <row r="24" ht="16.25" customHeight="1" spans="1:8">
      <c r="A24" s="21" t="s">
        <v>106</v>
      </c>
      <c r="B24" s="20">
        <f>B25+B26+B27</f>
        <v>4932.88</v>
      </c>
      <c r="C24" s="5" t="s">
        <v>107</v>
      </c>
      <c r="D24" s="44"/>
      <c r="E24" s="5"/>
      <c r="F24" s="5"/>
      <c r="G24" s="5"/>
      <c r="H24" s="6"/>
    </row>
    <row r="25" ht="16.25" customHeight="1" spans="1:8">
      <c r="A25" s="5" t="s">
        <v>108</v>
      </c>
      <c r="B25" s="6">
        <f>'2收入总表'!J9</f>
        <v>4932.88</v>
      </c>
      <c r="C25" s="5" t="s">
        <v>109</v>
      </c>
      <c r="D25" s="44">
        <v>93.423024</v>
      </c>
      <c r="E25" s="5"/>
      <c r="F25" s="5"/>
      <c r="G25" s="5"/>
      <c r="H25" s="6"/>
    </row>
    <row r="26" ht="16.25" customHeight="1" spans="1:8">
      <c r="A26" s="5" t="s">
        <v>110</v>
      </c>
      <c r="B26" s="6"/>
      <c r="C26" s="5" t="s">
        <v>111</v>
      </c>
      <c r="D26" s="44"/>
      <c r="E26" s="5"/>
      <c r="F26" s="5"/>
      <c r="G26" s="5"/>
      <c r="H26" s="6"/>
    </row>
    <row r="27" ht="16.25" customHeight="1" spans="1:8">
      <c r="A27" s="5" t="s">
        <v>112</v>
      </c>
      <c r="B27" s="6"/>
      <c r="C27" s="5" t="s">
        <v>113</v>
      </c>
      <c r="D27" s="44"/>
      <c r="E27" s="5"/>
      <c r="F27" s="5"/>
      <c r="G27" s="5"/>
      <c r="H27" s="6"/>
    </row>
    <row r="28" ht="16.25" customHeight="1" spans="1:8">
      <c r="A28" s="21" t="s">
        <v>114</v>
      </c>
      <c r="B28" s="20"/>
      <c r="C28" s="5" t="s">
        <v>115</v>
      </c>
      <c r="D28" s="44"/>
      <c r="E28" s="5"/>
      <c r="F28" s="5"/>
      <c r="G28" s="5"/>
      <c r="H28" s="6"/>
    </row>
    <row r="29" ht="16.25" customHeight="1" spans="1:8">
      <c r="A29" s="21" t="s">
        <v>116</v>
      </c>
      <c r="B29" s="20"/>
      <c r="C29" s="5" t="s">
        <v>117</v>
      </c>
      <c r="D29" s="44"/>
      <c r="E29" s="5"/>
      <c r="F29" s="5"/>
      <c r="G29" s="5"/>
      <c r="H29" s="6"/>
    </row>
    <row r="30" ht="16.25" customHeight="1" spans="1:8">
      <c r="A30" s="21" t="s">
        <v>118</v>
      </c>
      <c r="B30" s="20"/>
      <c r="C30" s="5" t="s">
        <v>119</v>
      </c>
      <c r="D30" s="44"/>
      <c r="E30" s="5"/>
      <c r="F30" s="5"/>
      <c r="G30" s="5"/>
      <c r="H30" s="6"/>
    </row>
    <row r="31" ht="16.25" customHeight="1" spans="1:8">
      <c r="A31" s="21" t="s">
        <v>120</v>
      </c>
      <c r="B31" s="20"/>
      <c r="C31" s="5" t="s">
        <v>121</v>
      </c>
      <c r="D31" s="44"/>
      <c r="E31" s="5"/>
      <c r="F31" s="5"/>
      <c r="G31" s="5"/>
      <c r="H31" s="6"/>
    </row>
    <row r="32" ht="16.25" customHeight="1" spans="1:8">
      <c r="A32" s="21" t="s">
        <v>122</v>
      </c>
      <c r="B32" s="20"/>
      <c r="C32" s="5" t="s">
        <v>123</v>
      </c>
      <c r="D32" s="44"/>
      <c r="E32" s="5"/>
      <c r="F32" s="5"/>
      <c r="G32" s="5"/>
      <c r="H32" s="6"/>
    </row>
    <row r="33" ht="16.25" customHeight="1" spans="1:8">
      <c r="A33" s="5"/>
      <c r="B33" s="5"/>
      <c r="C33" s="5" t="s">
        <v>124</v>
      </c>
      <c r="D33" s="44"/>
      <c r="E33" s="5"/>
      <c r="F33" s="5"/>
      <c r="G33" s="5"/>
      <c r="H33" s="5"/>
    </row>
    <row r="34" ht="16.25" customHeight="1" spans="1:8">
      <c r="A34" s="5"/>
      <c r="B34" s="5"/>
      <c r="C34" s="5" t="s">
        <v>125</v>
      </c>
      <c r="D34" s="44"/>
      <c r="E34" s="5"/>
      <c r="F34" s="5"/>
      <c r="G34" s="5"/>
      <c r="H34" s="5"/>
    </row>
    <row r="35" ht="16.25" customHeight="1" spans="1:8">
      <c r="A35" s="5"/>
      <c r="B35" s="5"/>
      <c r="C35" s="5" t="s">
        <v>126</v>
      </c>
      <c r="D35" s="44"/>
      <c r="E35" s="5"/>
      <c r="F35" s="5"/>
      <c r="G35" s="5"/>
      <c r="H35" s="5"/>
    </row>
    <row r="36" ht="16.25" customHeight="1" spans="1:8">
      <c r="A36" s="5"/>
      <c r="B36" s="5"/>
      <c r="C36" s="5"/>
      <c r="D36" s="5"/>
      <c r="E36" s="5"/>
      <c r="F36" s="5"/>
      <c r="G36" s="5"/>
      <c r="H36" s="5"/>
    </row>
    <row r="37" ht="16.25" customHeight="1" spans="1:8">
      <c r="A37" s="21" t="s">
        <v>127</v>
      </c>
      <c r="B37" s="20">
        <f>B6+B20+B21+B22+B23+B24+B28+B29+B30+B31+B32</f>
        <v>6492.81</v>
      </c>
      <c r="C37" s="21" t="s">
        <v>128</v>
      </c>
      <c r="D37" s="20">
        <f>SUM(D6:D35)</f>
        <v>16972.746564</v>
      </c>
      <c r="E37" s="21" t="s">
        <v>128</v>
      </c>
      <c r="F37" s="20">
        <f>F6+F10+F21</f>
        <v>16972.746564</v>
      </c>
      <c r="G37" s="21" t="s">
        <v>128</v>
      </c>
      <c r="H37" s="20">
        <f>SUM(H6:H36)</f>
        <v>16972.746564</v>
      </c>
    </row>
    <row r="38" ht="16.25" customHeight="1" spans="1:8">
      <c r="A38" s="21" t="s">
        <v>129</v>
      </c>
      <c r="B38" s="6">
        <v>10479.94</v>
      </c>
      <c r="C38" s="21" t="s">
        <v>130</v>
      </c>
      <c r="D38" s="20"/>
      <c r="E38" s="21" t="s">
        <v>130</v>
      </c>
      <c r="F38" s="20"/>
      <c r="G38" s="21" t="s">
        <v>130</v>
      </c>
      <c r="H38" s="20"/>
    </row>
    <row r="39" ht="16.25" customHeight="1" spans="1:8">
      <c r="A39" s="5"/>
      <c r="B39" s="6"/>
      <c r="C39" s="5"/>
      <c r="D39" s="6"/>
      <c r="E39" s="21"/>
      <c r="F39" s="20"/>
      <c r="G39" s="21"/>
      <c r="H39" s="20"/>
    </row>
    <row r="40" ht="16.25" customHeight="1" spans="1:8">
      <c r="A40" s="21" t="s">
        <v>131</v>
      </c>
      <c r="B40" s="20">
        <f>B37+B38</f>
        <v>16972.75</v>
      </c>
      <c r="C40" s="21" t="s">
        <v>132</v>
      </c>
      <c r="D40" s="20">
        <f>D37</f>
        <v>16972.746564</v>
      </c>
      <c r="E40" s="21" t="s">
        <v>132</v>
      </c>
      <c r="F40" s="20">
        <f>F37</f>
        <v>16972.746564</v>
      </c>
      <c r="G40" s="21" t="s">
        <v>132</v>
      </c>
      <c r="H40" s="20">
        <f>H37</f>
        <v>16972.746564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zoomScale="130" zoomScaleNormal="130" topLeftCell="C1" workbookViewId="0">
      <selection activeCell="A3" sqref="A3:Y9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  <col min="26" max="26" width="9.76851851851852" customWidth="1"/>
  </cols>
  <sheetData>
    <row r="1" ht="16.35" customHeight="1" spans="1:25">
      <c r="A1" s="3"/>
      <c r="X1" s="36" t="s">
        <v>133</v>
      </c>
      <c r="Y1" s="36"/>
    </row>
    <row r="2" ht="33.6" customHeight="1" spans="1:25">
      <c r="A2" s="38" t="s">
        <v>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</row>
    <row r="3" ht="22.4" customHeight="1" spans="1:25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0" t="s">
        <v>32</v>
      </c>
      <c r="Y3" s="10"/>
    </row>
    <row r="4" ht="22.4" customHeight="1" spans="1:25">
      <c r="A4" s="4" t="s">
        <v>134</v>
      </c>
      <c r="B4" s="4" t="s">
        <v>135</v>
      </c>
      <c r="C4" s="4" t="s">
        <v>136</v>
      </c>
      <c r="D4" s="4" t="s">
        <v>137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129</v>
      </c>
      <c r="T4" s="4"/>
      <c r="U4" s="4"/>
      <c r="V4" s="4"/>
      <c r="W4" s="4"/>
      <c r="X4" s="4"/>
      <c r="Y4" s="4"/>
    </row>
    <row r="5" ht="22.4" customHeight="1" spans="1:25">
      <c r="A5" s="4"/>
      <c r="B5" s="4"/>
      <c r="C5" s="4"/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143</v>
      </c>
      <c r="J5" s="4" t="s">
        <v>144</v>
      </c>
      <c r="K5" s="4"/>
      <c r="L5" s="4"/>
      <c r="M5" s="4"/>
      <c r="N5" s="4" t="s">
        <v>145</v>
      </c>
      <c r="O5" s="4" t="s">
        <v>146</v>
      </c>
      <c r="P5" s="4" t="s">
        <v>147</v>
      </c>
      <c r="Q5" s="4" t="s">
        <v>148</v>
      </c>
      <c r="R5" s="4" t="s">
        <v>149</v>
      </c>
      <c r="S5" s="4" t="s">
        <v>138</v>
      </c>
      <c r="T5" s="4" t="s">
        <v>139</v>
      </c>
      <c r="U5" s="4" t="s">
        <v>140</v>
      </c>
      <c r="V5" s="4" t="s">
        <v>141</v>
      </c>
      <c r="W5" s="4" t="s">
        <v>142</v>
      </c>
      <c r="X5" s="4" t="s">
        <v>143</v>
      </c>
      <c r="Y5" s="4" t="s">
        <v>150</v>
      </c>
    </row>
    <row r="6" ht="22.4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151</v>
      </c>
      <c r="K6" s="4" t="s">
        <v>152</v>
      </c>
      <c r="L6" s="4" t="s">
        <v>153</v>
      </c>
      <c r="M6" s="4" t="s">
        <v>142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22.8" customHeight="1" spans="1:25">
      <c r="A7" s="21"/>
      <c r="B7" s="21" t="s">
        <v>136</v>
      </c>
      <c r="C7" s="63">
        <f>C8</f>
        <v>16972.75</v>
      </c>
      <c r="D7" s="63">
        <f t="shared" ref="D7:Y7" si="0">D8</f>
        <v>6492.81</v>
      </c>
      <c r="E7" s="63">
        <f t="shared" si="0"/>
        <v>1559.93</v>
      </c>
      <c r="F7" s="63">
        <f t="shared" si="0"/>
        <v>0</v>
      </c>
      <c r="G7" s="63">
        <f t="shared" si="0"/>
        <v>0</v>
      </c>
      <c r="H7" s="63">
        <f t="shared" si="0"/>
        <v>0</v>
      </c>
      <c r="I7" s="63">
        <f t="shared" si="0"/>
        <v>0</v>
      </c>
      <c r="J7" s="63">
        <f t="shared" si="0"/>
        <v>4932.88</v>
      </c>
      <c r="K7" s="63">
        <f t="shared" si="0"/>
        <v>0</v>
      </c>
      <c r="L7" s="63">
        <f t="shared" si="0"/>
        <v>0</v>
      </c>
      <c r="M7" s="63">
        <f t="shared" si="0"/>
        <v>0</v>
      </c>
      <c r="N7" s="63">
        <f t="shared" si="0"/>
        <v>0</v>
      </c>
      <c r="O7" s="63">
        <f t="shared" si="0"/>
        <v>0</v>
      </c>
      <c r="P7" s="63">
        <f t="shared" si="0"/>
        <v>0</v>
      </c>
      <c r="Q7" s="63">
        <f t="shared" si="0"/>
        <v>0</v>
      </c>
      <c r="R7" s="63">
        <f t="shared" si="0"/>
        <v>0</v>
      </c>
      <c r="S7" s="63">
        <f t="shared" si="0"/>
        <v>10479.94</v>
      </c>
      <c r="T7" s="63">
        <f t="shared" si="0"/>
        <v>10479.94</v>
      </c>
      <c r="U7" s="63">
        <f t="shared" si="0"/>
        <v>0</v>
      </c>
      <c r="V7" s="63">
        <f t="shared" si="0"/>
        <v>0</v>
      </c>
      <c r="W7" s="63">
        <f t="shared" si="0"/>
        <v>0</v>
      </c>
      <c r="X7" s="63">
        <f t="shared" si="0"/>
        <v>0</v>
      </c>
      <c r="Y7" s="63">
        <f t="shared" si="0"/>
        <v>0</v>
      </c>
    </row>
    <row r="8" ht="22.8" customHeight="1" spans="1:25">
      <c r="A8" s="19" t="s">
        <v>154</v>
      </c>
      <c r="B8" s="19" t="s">
        <v>4</v>
      </c>
      <c r="C8" s="63">
        <f>C9</f>
        <v>16972.75</v>
      </c>
      <c r="D8" s="63">
        <f t="shared" ref="D8:Y8" si="1">D9</f>
        <v>6492.81</v>
      </c>
      <c r="E8" s="63">
        <f t="shared" si="1"/>
        <v>1559.93</v>
      </c>
      <c r="F8" s="63">
        <f t="shared" si="1"/>
        <v>0</v>
      </c>
      <c r="G8" s="63">
        <f t="shared" si="1"/>
        <v>0</v>
      </c>
      <c r="H8" s="63">
        <f t="shared" si="1"/>
        <v>0</v>
      </c>
      <c r="I8" s="63">
        <f t="shared" si="1"/>
        <v>0</v>
      </c>
      <c r="J8" s="63">
        <f t="shared" si="1"/>
        <v>4932.88</v>
      </c>
      <c r="K8" s="63">
        <f t="shared" si="1"/>
        <v>0</v>
      </c>
      <c r="L8" s="63">
        <f t="shared" si="1"/>
        <v>0</v>
      </c>
      <c r="M8" s="63">
        <f t="shared" si="1"/>
        <v>0</v>
      </c>
      <c r="N8" s="63">
        <f t="shared" si="1"/>
        <v>0</v>
      </c>
      <c r="O8" s="63">
        <f t="shared" si="1"/>
        <v>0</v>
      </c>
      <c r="P8" s="63">
        <f t="shared" si="1"/>
        <v>0</v>
      </c>
      <c r="Q8" s="63">
        <f t="shared" si="1"/>
        <v>0</v>
      </c>
      <c r="R8" s="63">
        <f t="shared" si="1"/>
        <v>0</v>
      </c>
      <c r="S8" s="63">
        <f t="shared" si="1"/>
        <v>10479.94</v>
      </c>
      <c r="T8" s="63">
        <f t="shared" si="1"/>
        <v>10479.94</v>
      </c>
      <c r="U8" s="63">
        <f t="shared" si="1"/>
        <v>0</v>
      </c>
      <c r="V8" s="63">
        <f t="shared" si="1"/>
        <v>0</v>
      </c>
      <c r="W8" s="63">
        <f t="shared" si="1"/>
        <v>0</v>
      </c>
      <c r="X8" s="63">
        <f t="shared" si="1"/>
        <v>0</v>
      </c>
      <c r="Y8" s="63">
        <f t="shared" si="1"/>
        <v>0</v>
      </c>
    </row>
    <row r="9" ht="22.8" customHeight="1" spans="1:25">
      <c r="A9" s="22" t="s">
        <v>155</v>
      </c>
      <c r="B9" s="22" t="s">
        <v>156</v>
      </c>
      <c r="C9" s="44">
        <f>D9+S9</f>
        <v>16972.75</v>
      </c>
      <c r="D9" s="44">
        <f>SUM(E9:R9)</f>
        <v>6492.81</v>
      </c>
      <c r="E9" s="6">
        <v>1559.93</v>
      </c>
      <c r="F9" s="6"/>
      <c r="G9" s="6"/>
      <c r="H9" s="6"/>
      <c r="I9" s="6"/>
      <c r="J9" s="6">
        <v>4932.88</v>
      </c>
      <c r="K9" s="6"/>
      <c r="L9" s="6"/>
      <c r="M9" s="6"/>
      <c r="N9" s="6"/>
      <c r="O9" s="6"/>
      <c r="P9" s="6"/>
      <c r="Q9" s="6"/>
      <c r="R9" s="6"/>
      <c r="S9" s="6">
        <f>SUM(T9)</f>
        <v>10479.94</v>
      </c>
      <c r="T9" s="6">
        <v>10479.94</v>
      </c>
      <c r="U9" s="6"/>
      <c r="V9" s="6"/>
      <c r="W9" s="6"/>
      <c r="X9" s="6"/>
      <c r="Y9" s="6"/>
    </row>
    <row r="10" ht="16.35" customHeight="1"/>
    <row r="11" ht="16.35" customHeight="1" spans="7:7">
      <c r="G11" s="3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selection activeCell="E12" sqref="E12"/>
    </sheetView>
  </sheetViews>
  <sheetFormatPr defaultColWidth="10" defaultRowHeight="14.4"/>
  <cols>
    <col min="1" max="1" width="4.62037037037037" customWidth="1"/>
    <col min="2" max="2" width="4.87962962962963" customWidth="1"/>
    <col min="3" max="3" width="5.01851851851852" customWidth="1"/>
    <col min="4" max="4" width="11.9444444444444" customWidth="1"/>
    <col min="5" max="5" width="25.787037037037" customWidth="1"/>
    <col min="6" max="6" width="12.3518518518519" customWidth="1"/>
    <col min="7" max="7" width="11.3981481481481" customWidth="1"/>
    <col min="8" max="8" width="13.9722222222222" customWidth="1"/>
    <col min="9" max="9" width="14.7962962962963" customWidth="1"/>
    <col min="10" max="11" width="17.5" customWidth="1"/>
    <col min="12" max="12" width="9.76851851851852" customWidth="1"/>
  </cols>
  <sheetData>
    <row r="1" ht="16.35" customHeight="1" spans="1:11">
      <c r="A1" s="3"/>
      <c r="D1" s="86"/>
      <c r="K1" s="36" t="s">
        <v>157</v>
      </c>
    </row>
    <row r="2" ht="31.9" customHeight="1" spans="1:11">
      <c r="A2" s="38" t="s">
        <v>9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ht="25" customHeight="1" spans="1:11">
      <c r="A3" s="16" t="s">
        <v>31</v>
      </c>
      <c r="B3" s="16"/>
      <c r="C3" s="16"/>
      <c r="D3" s="16"/>
      <c r="E3" s="16"/>
      <c r="F3" s="16"/>
      <c r="G3" s="16"/>
      <c r="H3" s="16"/>
      <c r="I3" s="16"/>
      <c r="J3" s="16"/>
      <c r="K3" s="10" t="s">
        <v>32</v>
      </c>
    </row>
    <row r="4" ht="27.6" customHeight="1" spans="1:11">
      <c r="A4" s="17" t="s">
        <v>158</v>
      </c>
      <c r="B4" s="17"/>
      <c r="C4" s="17"/>
      <c r="D4" s="17" t="s">
        <v>159</v>
      </c>
      <c r="E4" s="17" t="s">
        <v>160</v>
      </c>
      <c r="F4" s="17" t="s">
        <v>136</v>
      </c>
      <c r="G4" s="17" t="s">
        <v>161</v>
      </c>
      <c r="H4" s="17" t="s">
        <v>162</v>
      </c>
      <c r="I4" s="17" t="s">
        <v>163</v>
      </c>
      <c r="J4" s="17" t="s">
        <v>164</v>
      </c>
      <c r="K4" s="17" t="s">
        <v>165</v>
      </c>
    </row>
    <row r="5" ht="25.85" customHeight="1" spans="1:11">
      <c r="A5" s="17" t="s">
        <v>166</v>
      </c>
      <c r="B5" s="17" t="s">
        <v>167</v>
      </c>
      <c r="C5" s="17" t="s">
        <v>168</v>
      </c>
      <c r="D5" s="17"/>
      <c r="E5" s="17"/>
      <c r="F5" s="17"/>
      <c r="G5" s="17"/>
      <c r="H5" s="17"/>
      <c r="I5" s="17"/>
      <c r="J5" s="17"/>
      <c r="K5" s="17"/>
    </row>
    <row r="6" ht="22.8" customHeight="1" spans="1:11">
      <c r="A6" s="87"/>
      <c r="B6" s="87"/>
      <c r="C6" s="87"/>
      <c r="D6" s="88" t="s">
        <v>136</v>
      </c>
      <c r="E6" s="88"/>
      <c r="F6" s="89">
        <f>F7</f>
        <v>16972.746564</v>
      </c>
      <c r="G6" s="89">
        <f>G7</f>
        <v>1946.414302</v>
      </c>
      <c r="H6" s="89">
        <f>H7</f>
        <v>15026.332262</v>
      </c>
      <c r="I6" s="89"/>
      <c r="J6" s="88"/>
      <c r="K6" s="88"/>
    </row>
    <row r="7" ht="22.8" customHeight="1" spans="1:11">
      <c r="A7" s="90"/>
      <c r="B7" s="90"/>
      <c r="C7" s="90"/>
      <c r="D7" s="91" t="s">
        <v>154</v>
      </c>
      <c r="E7" s="91" t="s">
        <v>4</v>
      </c>
      <c r="F7" s="92">
        <f>F8</f>
        <v>16972.746564</v>
      </c>
      <c r="G7" s="92">
        <f>G8</f>
        <v>1946.414302</v>
      </c>
      <c r="H7" s="92">
        <f>H8</f>
        <v>15026.332262</v>
      </c>
      <c r="I7" s="92"/>
      <c r="J7" s="97"/>
      <c r="K7" s="97"/>
    </row>
    <row r="8" ht="22.8" customHeight="1" spans="1:11">
      <c r="A8" s="90"/>
      <c r="B8" s="90"/>
      <c r="C8" s="90"/>
      <c r="D8" s="91" t="s">
        <v>155</v>
      </c>
      <c r="E8" s="91" t="s">
        <v>156</v>
      </c>
      <c r="F8" s="92">
        <f>SUM(F9:F17)</f>
        <v>16972.746564</v>
      </c>
      <c r="G8" s="92">
        <f>SUM(G9:G17)</f>
        <v>1946.414302</v>
      </c>
      <c r="H8" s="92">
        <f>SUM(H9:H17)</f>
        <v>15026.332262</v>
      </c>
      <c r="I8" s="92"/>
      <c r="J8" s="97"/>
      <c r="K8" s="97"/>
    </row>
    <row r="9" ht="22.8" customHeight="1" spans="1:11">
      <c r="A9" s="93" t="s">
        <v>169</v>
      </c>
      <c r="B9" s="93" t="s">
        <v>170</v>
      </c>
      <c r="C9" s="93" t="s">
        <v>170</v>
      </c>
      <c r="D9" s="94" t="s">
        <v>171</v>
      </c>
      <c r="E9" s="95" t="s">
        <v>172</v>
      </c>
      <c r="F9" s="96">
        <f t="shared" ref="F9:F17" si="0">G9+H9</f>
        <v>124.564032</v>
      </c>
      <c r="G9" s="96">
        <f>'5支出分类（部门预算）'!G9</f>
        <v>124.564032</v>
      </c>
      <c r="H9" s="96">
        <f>'5支出分类（部门预算）'!K9</f>
        <v>0</v>
      </c>
      <c r="I9" s="96"/>
      <c r="J9" s="95"/>
      <c r="K9" s="95"/>
    </row>
    <row r="10" ht="22.8" customHeight="1" spans="1:11">
      <c r="A10" s="93" t="s">
        <v>169</v>
      </c>
      <c r="B10" s="93" t="s">
        <v>173</v>
      </c>
      <c r="C10" s="93" t="s">
        <v>173</v>
      </c>
      <c r="D10" s="94" t="s">
        <v>174</v>
      </c>
      <c r="E10" s="95" t="s">
        <v>175</v>
      </c>
      <c r="F10" s="96">
        <f t="shared" si="0"/>
        <v>7.785252</v>
      </c>
      <c r="G10" s="96">
        <f>'5支出分类（部门预算）'!G10</f>
        <v>7.785252</v>
      </c>
      <c r="H10" s="96">
        <f>'5支出分类（部门预算）'!K10</f>
        <v>0</v>
      </c>
      <c r="I10" s="96"/>
      <c r="J10" s="95"/>
      <c r="K10" s="95"/>
    </row>
    <row r="11" ht="22.8" customHeight="1" spans="1:11">
      <c r="A11" s="93" t="s">
        <v>176</v>
      </c>
      <c r="B11" s="93" t="s">
        <v>177</v>
      </c>
      <c r="C11" s="93" t="s">
        <v>178</v>
      </c>
      <c r="D11" s="94" t="s">
        <v>179</v>
      </c>
      <c r="E11" s="95" t="s">
        <v>180</v>
      </c>
      <c r="F11" s="96">
        <f t="shared" si="0"/>
        <v>73.959894</v>
      </c>
      <c r="G11" s="96">
        <f>'5支出分类（部门预算）'!G11</f>
        <v>73.959894</v>
      </c>
      <c r="H11" s="96">
        <f>'5支出分类（部门预算）'!K11</f>
        <v>0</v>
      </c>
      <c r="I11" s="96"/>
      <c r="J11" s="95"/>
      <c r="K11" s="95"/>
    </row>
    <row r="12" ht="22.8" customHeight="1" spans="1:11">
      <c r="A12" s="93" t="s">
        <v>181</v>
      </c>
      <c r="B12" s="93" t="s">
        <v>182</v>
      </c>
      <c r="C12" s="93" t="s">
        <v>178</v>
      </c>
      <c r="D12" s="94" t="s">
        <v>183</v>
      </c>
      <c r="E12" s="95" t="s">
        <v>184</v>
      </c>
      <c r="F12" s="96">
        <f t="shared" si="0"/>
        <v>93.423024</v>
      </c>
      <c r="G12" s="96">
        <f>'5支出分类（部门预算）'!G12</f>
        <v>93.423024</v>
      </c>
      <c r="H12" s="96">
        <f>'5支出分类（部门预算）'!K12</f>
        <v>0</v>
      </c>
      <c r="I12" s="96"/>
      <c r="J12" s="95"/>
      <c r="K12" s="95"/>
    </row>
    <row r="13" ht="22.8" customHeight="1" spans="1:11">
      <c r="A13" s="93" t="s">
        <v>185</v>
      </c>
      <c r="B13" s="93" t="s">
        <v>178</v>
      </c>
      <c r="C13" s="93" t="s">
        <v>178</v>
      </c>
      <c r="D13" s="94" t="s">
        <v>186</v>
      </c>
      <c r="E13" s="95" t="s">
        <v>187</v>
      </c>
      <c r="F13" s="96">
        <f t="shared" si="0"/>
        <v>1260.204362</v>
      </c>
      <c r="G13" s="96">
        <f>'5支出分类（部门预算）'!G13</f>
        <v>1086.7721</v>
      </c>
      <c r="H13" s="96">
        <f>'5支出分类（部门预算）'!K13</f>
        <v>173.432262</v>
      </c>
      <c r="I13" s="96"/>
      <c r="J13" s="95"/>
      <c r="K13" s="95"/>
    </row>
    <row r="14" customFormat="1" ht="22.8" customHeight="1" spans="1:11">
      <c r="A14" s="93">
        <v>213</v>
      </c>
      <c r="B14" s="93" t="s">
        <v>178</v>
      </c>
      <c r="C14" s="93">
        <v>22</v>
      </c>
      <c r="D14" s="94">
        <v>2130122</v>
      </c>
      <c r="E14" s="95" t="s">
        <v>188</v>
      </c>
      <c r="F14" s="96">
        <f t="shared" si="0"/>
        <v>13637</v>
      </c>
      <c r="G14" s="96">
        <f>'5支出分类（部门预算）'!G14</f>
        <v>0</v>
      </c>
      <c r="H14" s="96">
        <f>'5支出分类（部门预算）'!K14</f>
        <v>13637</v>
      </c>
      <c r="I14" s="96"/>
      <c r="J14" s="95"/>
      <c r="K14" s="95"/>
    </row>
    <row r="15" customFormat="1" ht="22.8" customHeight="1" spans="1:11">
      <c r="A15" s="93">
        <v>213</v>
      </c>
      <c r="B15" s="93" t="s">
        <v>178</v>
      </c>
      <c r="C15" s="93">
        <v>25</v>
      </c>
      <c r="D15" s="94">
        <v>2130125</v>
      </c>
      <c r="E15" s="95" t="s">
        <v>189</v>
      </c>
      <c r="F15" s="96">
        <f t="shared" si="0"/>
        <v>300</v>
      </c>
      <c r="G15" s="96">
        <f>'5支出分类（部门预算）'!G15</f>
        <v>0</v>
      </c>
      <c r="H15" s="96">
        <f>'5支出分类（部门预算）'!K15</f>
        <v>300</v>
      </c>
      <c r="I15" s="96"/>
      <c r="J15" s="95"/>
      <c r="K15" s="95"/>
    </row>
    <row r="16" customFormat="1" ht="22.8" customHeight="1" spans="1:11">
      <c r="A16" s="93">
        <v>213</v>
      </c>
      <c r="B16" s="93" t="s">
        <v>178</v>
      </c>
      <c r="C16" s="93">
        <v>35</v>
      </c>
      <c r="D16" s="94">
        <v>2130135</v>
      </c>
      <c r="E16" s="95" t="s">
        <v>190</v>
      </c>
      <c r="F16" s="96">
        <f t="shared" si="0"/>
        <v>273.9</v>
      </c>
      <c r="G16" s="96">
        <f>'5支出分类（部门预算）'!G16</f>
        <v>0</v>
      </c>
      <c r="H16" s="96">
        <f>'5支出分类（部门预算）'!K16</f>
        <v>273.9</v>
      </c>
      <c r="I16" s="96"/>
      <c r="J16" s="95"/>
      <c r="K16" s="95"/>
    </row>
    <row r="17" customFormat="1" ht="22.8" customHeight="1" spans="1:11">
      <c r="A17" s="93">
        <v>213</v>
      </c>
      <c r="B17" s="93" t="s">
        <v>178</v>
      </c>
      <c r="C17" s="93">
        <v>99</v>
      </c>
      <c r="D17" s="94">
        <v>2130199</v>
      </c>
      <c r="E17" s="95" t="s">
        <v>191</v>
      </c>
      <c r="F17" s="96">
        <f t="shared" si="0"/>
        <v>1201.91</v>
      </c>
      <c r="G17" s="96">
        <f>'5支出分类（部门预算）'!G17</f>
        <v>559.91</v>
      </c>
      <c r="H17" s="96">
        <f>'5支出分类（部门预算）'!K17</f>
        <v>642</v>
      </c>
      <c r="I17" s="96"/>
      <c r="J17" s="95"/>
      <c r="K17" s="95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7"/>
  <sheetViews>
    <sheetView zoomScale="130" zoomScaleNormal="130" workbookViewId="0">
      <selection activeCell="A3" sqref="A3:T17"/>
    </sheetView>
  </sheetViews>
  <sheetFormatPr defaultColWidth="10" defaultRowHeight="14.4"/>
  <cols>
    <col min="1" max="1" width="3.66666666666667" customWidth="1"/>
    <col min="2" max="2" width="4.75" customWidth="1"/>
    <col min="3" max="3" width="4.62037037037037" customWidth="1"/>
    <col min="4" max="4" width="7.32407407407407" customWidth="1"/>
    <col min="5" max="5" width="20.0833333333333" customWidth="1"/>
    <col min="6" max="6" width="9.22222222222222" customWidth="1"/>
    <col min="7" max="7" width="7.77777777777778" customWidth="1"/>
    <col min="8" max="12" width="7.18518518518519" customWidth="1"/>
    <col min="13" max="13" width="6.78703703703704" customWidth="1"/>
    <col min="14" max="17" width="7.18518518518519" customWidth="1"/>
    <col min="18" max="18" width="7.05555555555556" customWidth="1"/>
    <col min="19" max="20" width="7.18518518518519" customWidth="1"/>
    <col min="21" max="22" width="9.76851851851852" customWidth="1"/>
  </cols>
  <sheetData>
    <row r="1" ht="16.35" customHeight="1" spans="1:20">
      <c r="A1" s="3"/>
      <c r="S1" s="36" t="s">
        <v>192</v>
      </c>
      <c r="T1" s="36"/>
    </row>
    <row r="2" ht="42.25" customHeight="1" spans="1:20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ht="19.8" customHeight="1" spans="1:20">
      <c r="A3" s="15" t="s">
        <v>31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0" t="s">
        <v>32</v>
      </c>
      <c r="T3" s="10"/>
    </row>
    <row r="4" ht="19.8" customHeight="1" spans="1:20">
      <c r="A4" s="4" t="s">
        <v>158</v>
      </c>
      <c r="B4" s="4"/>
      <c r="C4" s="4"/>
      <c r="D4" s="4" t="s">
        <v>193</v>
      </c>
      <c r="E4" s="4" t="s">
        <v>194</v>
      </c>
      <c r="F4" s="4" t="s">
        <v>195</v>
      </c>
      <c r="G4" s="4" t="s">
        <v>196</v>
      </c>
      <c r="H4" s="4" t="s">
        <v>197</v>
      </c>
      <c r="I4" s="4" t="s">
        <v>198</v>
      </c>
      <c r="J4" s="4" t="s">
        <v>199</v>
      </c>
      <c r="K4" s="4" t="s">
        <v>200</v>
      </c>
      <c r="L4" s="4" t="s">
        <v>201</v>
      </c>
      <c r="M4" s="4" t="s">
        <v>202</v>
      </c>
      <c r="N4" s="4" t="s">
        <v>203</v>
      </c>
      <c r="O4" s="4" t="s">
        <v>204</v>
      </c>
      <c r="P4" s="4" t="s">
        <v>205</v>
      </c>
      <c r="Q4" s="4" t="s">
        <v>206</v>
      </c>
      <c r="R4" s="4" t="s">
        <v>207</v>
      </c>
      <c r="S4" s="4" t="s">
        <v>208</v>
      </c>
      <c r="T4" s="4" t="s">
        <v>209</v>
      </c>
    </row>
    <row r="5" ht="20.7" customHeight="1" spans="1:20">
      <c r="A5" s="4" t="s">
        <v>166</v>
      </c>
      <c r="B5" s="4" t="s">
        <v>167</v>
      </c>
      <c r="C5" s="4" t="s">
        <v>168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22.8" customHeight="1" spans="1:20">
      <c r="A6" s="21"/>
      <c r="B6" s="21"/>
      <c r="C6" s="21"/>
      <c r="D6" s="21"/>
      <c r="E6" s="21" t="s">
        <v>136</v>
      </c>
      <c r="F6" s="20">
        <f>F7</f>
        <v>16972.746564</v>
      </c>
      <c r="G6" s="20">
        <f t="shared" ref="G6:T6" si="0">G7</f>
        <v>1386.188302</v>
      </c>
      <c r="H6" s="20">
        <f t="shared" si="0"/>
        <v>7973.328262</v>
      </c>
      <c r="I6" s="20">
        <f t="shared" si="0"/>
        <v>0</v>
      </c>
      <c r="J6" s="20">
        <f t="shared" si="0"/>
        <v>3020</v>
      </c>
      <c r="K6" s="20">
        <f t="shared" si="0"/>
        <v>0</v>
      </c>
      <c r="L6" s="20">
        <f t="shared" si="0"/>
        <v>0</v>
      </c>
      <c r="M6" s="20">
        <f t="shared" si="0"/>
        <v>4479.33</v>
      </c>
      <c r="N6" s="20">
        <f t="shared" si="0"/>
        <v>0</v>
      </c>
      <c r="O6" s="20">
        <f t="shared" si="0"/>
        <v>113.9</v>
      </c>
      <c r="P6" s="20">
        <f t="shared" si="0"/>
        <v>0</v>
      </c>
      <c r="Q6" s="20">
        <f t="shared" si="0"/>
        <v>0</v>
      </c>
      <c r="R6" s="20">
        <f t="shared" si="0"/>
        <v>0</v>
      </c>
      <c r="S6" s="20">
        <f t="shared" si="0"/>
        <v>0</v>
      </c>
      <c r="T6" s="20">
        <f t="shared" si="0"/>
        <v>0</v>
      </c>
    </row>
    <row r="7" ht="22.8" customHeight="1" spans="1:20">
      <c r="A7" s="21"/>
      <c r="B7" s="21"/>
      <c r="C7" s="21"/>
      <c r="D7" s="19" t="s">
        <v>154</v>
      </c>
      <c r="E7" s="19" t="s">
        <v>4</v>
      </c>
      <c r="F7" s="20">
        <f>F8</f>
        <v>16972.746564</v>
      </c>
      <c r="G7" s="20">
        <f t="shared" ref="G7:T7" si="1">G8</f>
        <v>1386.188302</v>
      </c>
      <c r="H7" s="20">
        <f t="shared" si="1"/>
        <v>7973.328262</v>
      </c>
      <c r="I7" s="20">
        <f t="shared" si="1"/>
        <v>0</v>
      </c>
      <c r="J7" s="20">
        <f t="shared" si="1"/>
        <v>3020</v>
      </c>
      <c r="K7" s="20">
        <f t="shared" si="1"/>
        <v>0</v>
      </c>
      <c r="L7" s="20">
        <f t="shared" si="1"/>
        <v>0</v>
      </c>
      <c r="M7" s="20">
        <f t="shared" si="1"/>
        <v>4479.33</v>
      </c>
      <c r="N7" s="20">
        <f t="shared" si="1"/>
        <v>0</v>
      </c>
      <c r="O7" s="20">
        <f t="shared" si="1"/>
        <v>113.9</v>
      </c>
      <c r="P7" s="20">
        <f t="shared" si="1"/>
        <v>0</v>
      </c>
      <c r="Q7" s="20">
        <f t="shared" si="1"/>
        <v>0</v>
      </c>
      <c r="R7" s="20">
        <f t="shared" si="1"/>
        <v>0</v>
      </c>
      <c r="S7" s="20">
        <f t="shared" si="1"/>
        <v>0</v>
      </c>
      <c r="T7" s="20">
        <f t="shared" si="1"/>
        <v>0</v>
      </c>
    </row>
    <row r="8" ht="22.8" customHeight="1" spans="1:20">
      <c r="A8" s="45"/>
      <c r="B8" s="45"/>
      <c r="C8" s="45"/>
      <c r="D8" s="43" t="s">
        <v>155</v>
      </c>
      <c r="E8" s="43" t="s">
        <v>156</v>
      </c>
      <c r="F8" s="79">
        <f>SUM(F9:F17)</f>
        <v>16972.746564</v>
      </c>
      <c r="G8" s="79">
        <f>SUM(G9:G17)</f>
        <v>1386.188302</v>
      </c>
      <c r="H8" s="79">
        <f t="shared" ref="H8:T8" si="2">SUM(H9:H17)</f>
        <v>7973.328262</v>
      </c>
      <c r="I8" s="79">
        <f t="shared" si="2"/>
        <v>0</v>
      </c>
      <c r="J8" s="79">
        <f t="shared" si="2"/>
        <v>3020</v>
      </c>
      <c r="K8" s="79">
        <f t="shared" si="2"/>
        <v>0</v>
      </c>
      <c r="L8" s="79">
        <f t="shared" si="2"/>
        <v>0</v>
      </c>
      <c r="M8" s="79">
        <f t="shared" si="2"/>
        <v>4479.33</v>
      </c>
      <c r="N8" s="79">
        <f t="shared" si="2"/>
        <v>0</v>
      </c>
      <c r="O8" s="79">
        <f t="shared" si="2"/>
        <v>113.9</v>
      </c>
      <c r="P8" s="79">
        <f t="shared" si="2"/>
        <v>0</v>
      </c>
      <c r="Q8" s="79">
        <f t="shared" si="2"/>
        <v>0</v>
      </c>
      <c r="R8" s="79">
        <f t="shared" si="2"/>
        <v>0</v>
      </c>
      <c r="S8" s="79">
        <f t="shared" si="2"/>
        <v>0</v>
      </c>
      <c r="T8" s="79">
        <f t="shared" si="2"/>
        <v>0</v>
      </c>
    </row>
    <row r="9" ht="22.8" customHeight="1" spans="1:20">
      <c r="A9" s="40" t="s">
        <v>169</v>
      </c>
      <c r="B9" s="40" t="s">
        <v>170</v>
      </c>
      <c r="C9" s="40" t="s">
        <v>170</v>
      </c>
      <c r="D9" s="39" t="s">
        <v>210</v>
      </c>
      <c r="E9" s="46" t="s">
        <v>172</v>
      </c>
      <c r="F9" s="47">
        <f t="shared" ref="F9:F17" si="3">SUM(G9:T9)</f>
        <v>124.564032</v>
      </c>
      <c r="G9" s="47">
        <f>'5支出分类（部门预算）'!H9</f>
        <v>124.564032</v>
      </c>
      <c r="H9" s="47">
        <f>'5支出分类（部门预算）'!I9+'5支出分类（部门预算）'!M9</f>
        <v>0</v>
      </c>
      <c r="I9" s="47"/>
      <c r="J9" s="47">
        <f>'5支出分类（部门预算）'!Q9</f>
        <v>0</v>
      </c>
      <c r="K9" s="47"/>
      <c r="L9" s="47"/>
      <c r="M9" s="47">
        <f>'5支出分类（部门预算）'!S9</f>
        <v>0</v>
      </c>
      <c r="N9" s="47"/>
      <c r="O9" s="47">
        <f>'5支出分类（部门预算）'!J9+'5支出分类（部门预算）'!N9</f>
        <v>0</v>
      </c>
      <c r="P9" s="47"/>
      <c r="Q9" s="47"/>
      <c r="R9" s="47"/>
      <c r="S9" s="47"/>
      <c r="T9" s="47"/>
    </row>
    <row r="10" ht="22.8" customHeight="1" spans="1:20">
      <c r="A10" s="40" t="s">
        <v>169</v>
      </c>
      <c r="B10" s="40" t="s">
        <v>173</v>
      </c>
      <c r="C10" s="40" t="s">
        <v>173</v>
      </c>
      <c r="D10" s="39" t="s">
        <v>210</v>
      </c>
      <c r="E10" s="46" t="s">
        <v>175</v>
      </c>
      <c r="F10" s="47">
        <f t="shared" si="3"/>
        <v>7.785252</v>
      </c>
      <c r="G10" s="47">
        <f>'5支出分类（部门预算）'!H10</f>
        <v>7.785252</v>
      </c>
      <c r="H10" s="47">
        <f>'5支出分类（部门预算）'!I10+'5支出分类（部门预算）'!M10</f>
        <v>0</v>
      </c>
      <c r="I10" s="47"/>
      <c r="J10" s="47">
        <f>'5支出分类（部门预算）'!Q10</f>
        <v>0</v>
      </c>
      <c r="K10" s="47"/>
      <c r="L10" s="47"/>
      <c r="M10" s="47">
        <f>'5支出分类（部门预算）'!S10</f>
        <v>0</v>
      </c>
      <c r="N10" s="47"/>
      <c r="O10" s="47">
        <f>'5支出分类（部门预算）'!J10+'5支出分类（部门预算）'!N10</f>
        <v>0</v>
      </c>
      <c r="P10" s="47"/>
      <c r="Q10" s="47"/>
      <c r="R10" s="47"/>
      <c r="S10" s="47"/>
      <c r="T10" s="47"/>
    </row>
    <row r="11" ht="22.8" customHeight="1" spans="1:20">
      <c r="A11" s="40" t="s">
        <v>176</v>
      </c>
      <c r="B11" s="40" t="s">
        <v>177</v>
      </c>
      <c r="C11" s="40" t="s">
        <v>178</v>
      </c>
      <c r="D11" s="39" t="s">
        <v>210</v>
      </c>
      <c r="E11" s="46" t="s">
        <v>180</v>
      </c>
      <c r="F11" s="47">
        <f t="shared" si="3"/>
        <v>73.959894</v>
      </c>
      <c r="G11" s="47">
        <f>'5支出分类（部门预算）'!H11</f>
        <v>73.959894</v>
      </c>
      <c r="H11" s="47">
        <f>'5支出分类（部门预算）'!I11+'5支出分类（部门预算）'!M11</f>
        <v>0</v>
      </c>
      <c r="I11" s="47"/>
      <c r="J11" s="47">
        <f>'5支出分类（部门预算）'!Q11</f>
        <v>0</v>
      </c>
      <c r="K11" s="47"/>
      <c r="L11" s="47"/>
      <c r="M11" s="47">
        <f>'5支出分类（部门预算）'!S11</f>
        <v>0</v>
      </c>
      <c r="N11" s="47"/>
      <c r="O11" s="47">
        <f>'5支出分类（部门预算）'!J11+'5支出分类（部门预算）'!N11</f>
        <v>0</v>
      </c>
      <c r="P11" s="47"/>
      <c r="Q11" s="47"/>
      <c r="R11" s="47"/>
      <c r="S11" s="47"/>
      <c r="T11" s="47"/>
    </row>
    <row r="12" ht="22.8" customHeight="1" spans="1:20">
      <c r="A12" s="80" t="s">
        <v>181</v>
      </c>
      <c r="B12" s="80" t="s">
        <v>182</v>
      </c>
      <c r="C12" s="80" t="s">
        <v>178</v>
      </c>
      <c r="D12" s="81" t="s">
        <v>210</v>
      </c>
      <c r="E12" s="82" t="s">
        <v>184</v>
      </c>
      <c r="F12" s="47">
        <f t="shared" si="3"/>
        <v>93.423024</v>
      </c>
      <c r="G12" s="47">
        <f>'5支出分类（部门预算）'!H12</f>
        <v>93.423024</v>
      </c>
      <c r="H12" s="47">
        <f>'5支出分类（部门预算）'!I12+'5支出分类（部门预算）'!M12</f>
        <v>0</v>
      </c>
      <c r="I12" s="47"/>
      <c r="J12" s="47">
        <f>'5支出分类（部门预算）'!Q12</f>
        <v>0</v>
      </c>
      <c r="K12" s="47"/>
      <c r="L12" s="47"/>
      <c r="M12" s="47">
        <f>'5支出分类（部门预算）'!S12</f>
        <v>0</v>
      </c>
      <c r="N12" s="47"/>
      <c r="O12" s="47">
        <f>'5支出分类（部门预算）'!J12+'5支出分类（部门预算）'!N12</f>
        <v>0</v>
      </c>
      <c r="P12" s="47"/>
      <c r="Q12" s="47"/>
      <c r="R12" s="47"/>
      <c r="S12" s="47"/>
      <c r="T12" s="47"/>
    </row>
    <row r="13" ht="22.8" customHeight="1" spans="1:20">
      <c r="A13" s="40" t="s">
        <v>185</v>
      </c>
      <c r="B13" s="40" t="s">
        <v>178</v>
      </c>
      <c r="C13" s="40" t="s">
        <v>178</v>
      </c>
      <c r="D13" s="39" t="s">
        <v>210</v>
      </c>
      <c r="E13" s="46" t="s">
        <v>187</v>
      </c>
      <c r="F13" s="47">
        <f t="shared" si="3"/>
        <v>1260.204362</v>
      </c>
      <c r="G13" s="47">
        <f>'5支出分类（部门预算）'!H13</f>
        <v>946.4561</v>
      </c>
      <c r="H13" s="47">
        <f>'5支出分类（部门预算）'!I13+'5支出分类（部门预算）'!M13</f>
        <v>313.748262</v>
      </c>
      <c r="I13" s="47"/>
      <c r="J13" s="47">
        <f>'5支出分类（部门预算）'!Q13</f>
        <v>0</v>
      </c>
      <c r="K13" s="47"/>
      <c r="L13" s="47"/>
      <c r="M13" s="47">
        <f>'5支出分类（部门预算）'!S13</f>
        <v>0</v>
      </c>
      <c r="N13" s="47"/>
      <c r="O13" s="47">
        <f>'5支出分类（部门预算）'!J13+'5支出分类（部门预算）'!N13</f>
        <v>0</v>
      </c>
      <c r="P13" s="47"/>
      <c r="Q13" s="47"/>
      <c r="R13" s="47"/>
      <c r="S13" s="47"/>
      <c r="T13" s="47"/>
    </row>
    <row r="14" customFormat="1" ht="22.8" customHeight="1" spans="1:20">
      <c r="A14" s="83">
        <v>213</v>
      </c>
      <c r="B14" s="83" t="s">
        <v>178</v>
      </c>
      <c r="C14" s="83">
        <v>22</v>
      </c>
      <c r="D14" s="84">
        <v>419001</v>
      </c>
      <c r="E14" s="85" t="s">
        <v>188</v>
      </c>
      <c r="F14" s="47">
        <f t="shared" si="3"/>
        <v>13637</v>
      </c>
      <c r="G14" s="47">
        <f>'5支出分类（部门预算）'!H14</f>
        <v>0</v>
      </c>
      <c r="H14" s="47">
        <f>'5支出分类（部门预算）'!I14+'5支出分类（部门预算）'!M14</f>
        <v>7326.57</v>
      </c>
      <c r="I14" s="47"/>
      <c r="J14" s="47">
        <f>'5支出分类（部门预算）'!Q14</f>
        <v>3020</v>
      </c>
      <c r="K14" s="47"/>
      <c r="L14" s="47"/>
      <c r="M14" s="47">
        <f>'5支出分类（部门预算）'!S14</f>
        <v>3263.43</v>
      </c>
      <c r="N14" s="47"/>
      <c r="O14" s="47">
        <f>'5支出分类（部门预算）'!J14+'5支出分类（部门预算）'!N14</f>
        <v>27</v>
      </c>
      <c r="P14" s="47"/>
      <c r="Q14" s="47"/>
      <c r="R14" s="47"/>
      <c r="S14" s="47"/>
      <c r="T14" s="47"/>
    </row>
    <row r="15" customFormat="1" ht="22.8" customHeight="1" spans="1:20">
      <c r="A15" s="83">
        <v>213</v>
      </c>
      <c r="B15" s="83" t="s">
        <v>178</v>
      </c>
      <c r="C15" s="83">
        <v>25</v>
      </c>
      <c r="D15" s="84">
        <v>419001</v>
      </c>
      <c r="E15" s="85" t="s">
        <v>189</v>
      </c>
      <c r="F15" s="47">
        <f t="shared" si="3"/>
        <v>300</v>
      </c>
      <c r="G15" s="47">
        <f>'5支出分类（部门预算）'!H15</f>
        <v>0</v>
      </c>
      <c r="H15" s="47">
        <f>'5支出分类（部门预算）'!I15+'5支出分类（部门预算）'!M15</f>
        <v>0</v>
      </c>
      <c r="I15" s="47"/>
      <c r="J15" s="47">
        <f>'5支出分类（部门预算）'!Q15</f>
        <v>0</v>
      </c>
      <c r="K15" s="47"/>
      <c r="L15" s="47"/>
      <c r="M15" s="47">
        <f>'5支出分类（部门预算）'!S15</f>
        <v>300</v>
      </c>
      <c r="N15" s="47"/>
      <c r="O15" s="47">
        <f>'5支出分类（部门预算）'!J15+'5支出分类（部门预算）'!N15</f>
        <v>0</v>
      </c>
      <c r="P15" s="47"/>
      <c r="Q15" s="47"/>
      <c r="R15" s="47"/>
      <c r="S15" s="47"/>
      <c r="T15" s="47"/>
    </row>
    <row r="16" customFormat="1" ht="22.8" customHeight="1" spans="1:20">
      <c r="A16" s="83">
        <v>213</v>
      </c>
      <c r="B16" s="83" t="s">
        <v>178</v>
      </c>
      <c r="C16" s="83">
        <v>35</v>
      </c>
      <c r="D16" s="84">
        <v>419001</v>
      </c>
      <c r="E16" s="85" t="s">
        <v>190</v>
      </c>
      <c r="F16" s="47">
        <f t="shared" si="3"/>
        <v>273.9</v>
      </c>
      <c r="G16" s="47">
        <f>'5支出分类（部门预算）'!H16</f>
        <v>0</v>
      </c>
      <c r="H16" s="47">
        <f>'5支出分类（部门预算）'!I16+'5支出分类（部门预算）'!M16</f>
        <v>0</v>
      </c>
      <c r="I16" s="47"/>
      <c r="J16" s="47">
        <f>'5支出分类（部门预算）'!Q16</f>
        <v>0</v>
      </c>
      <c r="K16" s="47"/>
      <c r="L16" s="47"/>
      <c r="M16" s="47">
        <f>'5支出分类（部门预算）'!S16</f>
        <v>273.9</v>
      </c>
      <c r="N16" s="47"/>
      <c r="O16" s="47">
        <f>'5支出分类（部门预算）'!J16+'5支出分类（部门预算）'!N16</f>
        <v>0</v>
      </c>
      <c r="P16" s="47"/>
      <c r="Q16" s="47"/>
      <c r="R16" s="47"/>
      <c r="S16" s="47"/>
      <c r="T16" s="47"/>
    </row>
    <row r="17" customFormat="1" ht="22.8" customHeight="1" spans="1:20">
      <c r="A17" s="83">
        <v>213</v>
      </c>
      <c r="B17" s="83" t="s">
        <v>178</v>
      </c>
      <c r="C17" s="83">
        <v>99</v>
      </c>
      <c r="D17" s="84">
        <v>419001</v>
      </c>
      <c r="E17" s="85" t="s">
        <v>191</v>
      </c>
      <c r="F17" s="47">
        <f t="shared" si="3"/>
        <v>1201.91</v>
      </c>
      <c r="G17" s="47">
        <f>'5支出分类（部门预算）'!H17</f>
        <v>140</v>
      </c>
      <c r="H17" s="47">
        <f>'5支出分类（部门预算）'!I17+'5支出分类（部门预算）'!M17</f>
        <v>333.01</v>
      </c>
      <c r="I17" s="47"/>
      <c r="J17" s="47">
        <f>'5支出分类（部门预算）'!Q17</f>
        <v>0</v>
      </c>
      <c r="K17" s="47"/>
      <c r="L17" s="47"/>
      <c r="M17" s="47">
        <f>'5支出分类（部门预算）'!S17</f>
        <v>642</v>
      </c>
      <c r="N17" s="47"/>
      <c r="O17" s="47">
        <f>'5支出分类（部门预算）'!J17+'5支出分类（部门预算）'!N17</f>
        <v>86.9</v>
      </c>
      <c r="P17" s="47"/>
      <c r="Q17" s="47"/>
      <c r="R17" s="47"/>
      <c r="S17" s="47"/>
      <c r="T17" s="47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zoomScale="120" zoomScaleNormal="120" topLeftCell="A2" workbookViewId="0">
      <selection activeCell="A3" sqref="A3:U17"/>
    </sheetView>
  </sheetViews>
  <sheetFormatPr defaultColWidth="10" defaultRowHeight="14.4"/>
  <cols>
    <col min="1" max="2" width="4.06481481481481" style="48" customWidth="1"/>
    <col min="3" max="3" width="4.21296296296296" style="48" customWidth="1"/>
    <col min="4" max="4" width="6.11111111111111" style="48" customWidth="1"/>
    <col min="5" max="5" width="15.8796296296296" style="48" customWidth="1"/>
    <col min="6" max="6" width="8.9537037037037" style="48" customWidth="1"/>
    <col min="7" max="7" width="7.77777777777778" style="48" customWidth="1"/>
    <col min="8" max="8" width="6.24074074074074" style="48" customWidth="1"/>
    <col min="9" max="16" width="7.18518518518519" style="48" customWidth="1"/>
    <col min="17" max="17" width="7.61111111111111" style="48" customWidth="1"/>
    <col min="18" max="21" width="7.18518518518519" style="48" customWidth="1"/>
    <col min="22" max="23" width="9.76851851851852" style="48" customWidth="1"/>
    <col min="24" max="16384" width="10" style="48"/>
  </cols>
  <sheetData>
    <row r="1" ht="16.35" customHeight="1" spans="1:21">
      <c r="A1" s="49"/>
      <c r="T1" s="61" t="s">
        <v>211</v>
      </c>
      <c r="U1" s="61"/>
    </row>
    <row r="2" ht="37.05" customHeight="1" spans="1:21">
      <c r="A2" s="50" t="s">
        <v>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ht="24.15" customHeight="1" spans="1:21">
      <c r="A3" s="51" t="s">
        <v>31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62" t="s">
        <v>32</v>
      </c>
      <c r="U3" s="62"/>
    </row>
    <row r="4" ht="22.4" customHeight="1" spans="1:21">
      <c r="A4" s="53" t="s">
        <v>158</v>
      </c>
      <c r="B4" s="53"/>
      <c r="C4" s="53"/>
      <c r="D4" s="53" t="s">
        <v>193</v>
      </c>
      <c r="E4" s="53" t="s">
        <v>194</v>
      </c>
      <c r="F4" s="53" t="s">
        <v>212</v>
      </c>
      <c r="G4" s="53" t="s">
        <v>161</v>
      </c>
      <c r="H4" s="53"/>
      <c r="I4" s="53"/>
      <c r="J4" s="53"/>
      <c r="K4" s="53" t="s">
        <v>162</v>
      </c>
      <c r="L4" s="53"/>
      <c r="M4" s="53"/>
      <c r="N4" s="53"/>
      <c r="O4" s="53"/>
      <c r="P4" s="53"/>
      <c r="Q4" s="53"/>
      <c r="R4" s="53"/>
      <c r="S4" s="53"/>
      <c r="T4" s="53"/>
      <c r="U4" s="53"/>
    </row>
    <row r="5" ht="39.65" customHeight="1" spans="1:21">
      <c r="A5" s="53" t="s">
        <v>166</v>
      </c>
      <c r="B5" s="53" t="s">
        <v>167</v>
      </c>
      <c r="C5" s="53" t="s">
        <v>168</v>
      </c>
      <c r="D5" s="53"/>
      <c r="E5" s="53"/>
      <c r="F5" s="53"/>
      <c r="G5" s="53" t="s">
        <v>136</v>
      </c>
      <c r="H5" s="53" t="s">
        <v>213</v>
      </c>
      <c r="I5" s="53" t="s">
        <v>214</v>
      </c>
      <c r="J5" s="53" t="s">
        <v>204</v>
      </c>
      <c r="K5" s="53" t="s">
        <v>136</v>
      </c>
      <c r="L5" s="53" t="s">
        <v>215</v>
      </c>
      <c r="M5" s="53" t="s">
        <v>216</v>
      </c>
      <c r="N5" s="53" t="s">
        <v>217</v>
      </c>
      <c r="O5" s="53" t="s">
        <v>206</v>
      </c>
      <c r="P5" s="53" t="s">
        <v>218</v>
      </c>
      <c r="Q5" s="53" t="s">
        <v>219</v>
      </c>
      <c r="R5" s="53" t="s">
        <v>220</v>
      </c>
      <c r="S5" s="53" t="s">
        <v>202</v>
      </c>
      <c r="T5" s="53" t="s">
        <v>205</v>
      </c>
      <c r="U5" s="53" t="s">
        <v>209</v>
      </c>
    </row>
    <row r="6" ht="22.8" customHeight="1" spans="1:21">
      <c r="A6" s="56"/>
      <c r="B6" s="56"/>
      <c r="C6" s="56"/>
      <c r="D6" s="56"/>
      <c r="E6" s="56" t="s">
        <v>136</v>
      </c>
      <c r="F6" s="55">
        <f>F7</f>
        <v>16972.746564</v>
      </c>
      <c r="G6" s="74">
        <f t="shared" ref="G6:U6" si="0">G7</f>
        <v>1946.414302</v>
      </c>
      <c r="H6" s="74">
        <f t="shared" si="0"/>
        <v>1386.188302</v>
      </c>
      <c r="I6" s="74">
        <f t="shared" si="0"/>
        <v>473.326</v>
      </c>
      <c r="J6" s="74">
        <f t="shared" si="0"/>
        <v>86.9</v>
      </c>
      <c r="K6" s="74">
        <f t="shared" si="0"/>
        <v>15026.332262</v>
      </c>
      <c r="L6" s="74">
        <f t="shared" si="0"/>
        <v>0</v>
      </c>
      <c r="M6" s="74">
        <f t="shared" si="0"/>
        <v>7500.002262</v>
      </c>
      <c r="N6" s="74">
        <f t="shared" si="0"/>
        <v>27</v>
      </c>
      <c r="O6" s="74">
        <f t="shared" si="0"/>
        <v>0</v>
      </c>
      <c r="P6" s="74">
        <f t="shared" si="0"/>
        <v>0</v>
      </c>
      <c r="Q6" s="74">
        <f t="shared" si="0"/>
        <v>3020</v>
      </c>
      <c r="R6" s="74">
        <f t="shared" si="0"/>
        <v>0</v>
      </c>
      <c r="S6" s="74">
        <f t="shared" si="0"/>
        <v>4479.33</v>
      </c>
      <c r="T6" s="74">
        <f t="shared" si="0"/>
        <v>0</v>
      </c>
      <c r="U6" s="74">
        <f t="shared" si="0"/>
        <v>0</v>
      </c>
    </row>
    <row r="7" ht="22.8" customHeight="1" spans="1:21">
      <c r="A7" s="56"/>
      <c r="B7" s="56"/>
      <c r="C7" s="56"/>
      <c r="D7" s="57" t="s">
        <v>154</v>
      </c>
      <c r="E7" s="57" t="s">
        <v>4</v>
      </c>
      <c r="F7" s="55">
        <f>F8</f>
        <v>16972.746564</v>
      </c>
      <c r="G7" s="55">
        <f t="shared" ref="G7:U7" si="1">G8</f>
        <v>1946.414302</v>
      </c>
      <c r="H7" s="55">
        <f t="shared" si="1"/>
        <v>1386.188302</v>
      </c>
      <c r="I7" s="55">
        <f t="shared" si="1"/>
        <v>473.326</v>
      </c>
      <c r="J7" s="55">
        <f t="shared" si="1"/>
        <v>86.9</v>
      </c>
      <c r="K7" s="55">
        <f t="shared" si="1"/>
        <v>15026.332262</v>
      </c>
      <c r="L7" s="55">
        <f t="shared" si="1"/>
        <v>0</v>
      </c>
      <c r="M7" s="55">
        <f t="shared" si="1"/>
        <v>7500.002262</v>
      </c>
      <c r="N7" s="55">
        <f t="shared" si="1"/>
        <v>27</v>
      </c>
      <c r="O7" s="55">
        <f t="shared" si="1"/>
        <v>0</v>
      </c>
      <c r="P7" s="55">
        <f t="shared" si="1"/>
        <v>0</v>
      </c>
      <c r="Q7" s="55">
        <f t="shared" si="1"/>
        <v>3020</v>
      </c>
      <c r="R7" s="55">
        <f t="shared" si="1"/>
        <v>0</v>
      </c>
      <c r="S7" s="55">
        <f t="shared" si="1"/>
        <v>4479.33</v>
      </c>
      <c r="T7" s="55">
        <f t="shared" si="1"/>
        <v>0</v>
      </c>
      <c r="U7" s="55">
        <f t="shared" si="1"/>
        <v>0</v>
      </c>
    </row>
    <row r="8" ht="22.8" customHeight="1" spans="1:21">
      <c r="A8" s="56"/>
      <c r="B8" s="56"/>
      <c r="C8" s="56"/>
      <c r="D8" s="57" t="s">
        <v>155</v>
      </c>
      <c r="E8" s="57" t="s">
        <v>156</v>
      </c>
      <c r="F8" s="55">
        <f t="shared" ref="F8:F17" si="2">G8+K8</f>
        <v>16972.746564</v>
      </c>
      <c r="G8" s="74">
        <f>SUM(G9:G17)</f>
        <v>1946.414302</v>
      </c>
      <c r="H8" s="74">
        <f>SUM(H9:H17)</f>
        <v>1386.188302</v>
      </c>
      <c r="I8" s="74">
        <f>SUM(I9:I17)</f>
        <v>473.326</v>
      </c>
      <c r="J8" s="74">
        <f>SUM(J9:J17)</f>
        <v>86.9</v>
      </c>
      <c r="K8" s="74">
        <f>SUM(K9:K17)</f>
        <v>15026.332262</v>
      </c>
      <c r="L8" s="74">
        <f t="shared" ref="L8:U8" si="3">SUM(L9:L17)</f>
        <v>0</v>
      </c>
      <c r="M8" s="74">
        <f t="shared" si="3"/>
        <v>7500.002262</v>
      </c>
      <c r="N8" s="74">
        <f t="shared" si="3"/>
        <v>27</v>
      </c>
      <c r="O8" s="74">
        <f t="shared" si="3"/>
        <v>0</v>
      </c>
      <c r="P8" s="74">
        <f t="shared" si="3"/>
        <v>0</v>
      </c>
      <c r="Q8" s="74">
        <f t="shared" si="3"/>
        <v>3020</v>
      </c>
      <c r="R8" s="74">
        <f t="shared" si="3"/>
        <v>0</v>
      </c>
      <c r="S8" s="74">
        <f t="shared" si="3"/>
        <v>4479.33</v>
      </c>
      <c r="T8" s="74">
        <f t="shared" si="3"/>
        <v>0</v>
      </c>
      <c r="U8" s="74">
        <f t="shared" si="3"/>
        <v>0</v>
      </c>
    </row>
    <row r="9" ht="22.8" customHeight="1" spans="1:21">
      <c r="A9" s="58" t="s">
        <v>169</v>
      </c>
      <c r="B9" s="58" t="s">
        <v>170</v>
      </c>
      <c r="C9" s="58" t="s">
        <v>170</v>
      </c>
      <c r="D9" s="59" t="s">
        <v>210</v>
      </c>
      <c r="E9" s="7" t="s">
        <v>172</v>
      </c>
      <c r="F9" s="55">
        <f t="shared" si="2"/>
        <v>124.564032</v>
      </c>
      <c r="G9" s="75">
        <f t="shared" ref="G9:G17" si="4">SUM(H9:J9)</f>
        <v>124.564032</v>
      </c>
      <c r="H9" s="75">
        <v>124.564032</v>
      </c>
      <c r="I9" s="75"/>
      <c r="J9" s="75"/>
      <c r="K9" s="75">
        <f t="shared" ref="K9:K17" si="5">SUM(L9:U9)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ht="22.8" customHeight="1" spans="1:21">
      <c r="A10" s="58" t="s">
        <v>169</v>
      </c>
      <c r="B10" s="58" t="s">
        <v>173</v>
      </c>
      <c r="C10" s="58" t="s">
        <v>173</v>
      </c>
      <c r="D10" s="59" t="s">
        <v>210</v>
      </c>
      <c r="E10" s="7" t="s">
        <v>175</v>
      </c>
      <c r="F10" s="55">
        <f t="shared" si="2"/>
        <v>7.785252</v>
      </c>
      <c r="G10" s="75">
        <f t="shared" si="4"/>
        <v>7.785252</v>
      </c>
      <c r="H10" s="75">
        <v>7.785252</v>
      </c>
      <c r="I10" s="75"/>
      <c r="J10" s="75"/>
      <c r="K10" s="75">
        <f t="shared" si="5"/>
        <v>0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ht="22.8" customHeight="1" spans="1:21">
      <c r="A11" s="58" t="s">
        <v>176</v>
      </c>
      <c r="B11" s="58" t="s">
        <v>177</v>
      </c>
      <c r="C11" s="58" t="s">
        <v>178</v>
      </c>
      <c r="D11" s="59" t="s">
        <v>210</v>
      </c>
      <c r="E11" s="7" t="s">
        <v>180</v>
      </c>
      <c r="F11" s="55">
        <f t="shared" si="2"/>
        <v>73.959894</v>
      </c>
      <c r="G11" s="75">
        <f t="shared" si="4"/>
        <v>73.959894</v>
      </c>
      <c r="H11" s="75">
        <v>73.959894</v>
      </c>
      <c r="I11" s="75"/>
      <c r="J11" s="75"/>
      <c r="K11" s="75">
        <f t="shared" si="5"/>
        <v>0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ht="22.8" customHeight="1" spans="1:21">
      <c r="A12" s="58" t="s">
        <v>181</v>
      </c>
      <c r="B12" s="58" t="s">
        <v>182</v>
      </c>
      <c r="C12" s="58" t="s">
        <v>178</v>
      </c>
      <c r="D12" s="59" t="s">
        <v>210</v>
      </c>
      <c r="E12" s="7" t="s">
        <v>184</v>
      </c>
      <c r="F12" s="55">
        <f t="shared" si="2"/>
        <v>93.423024</v>
      </c>
      <c r="G12" s="75">
        <f t="shared" si="4"/>
        <v>93.423024</v>
      </c>
      <c r="H12" s="75">
        <v>93.423024</v>
      </c>
      <c r="I12" s="75"/>
      <c r="J12" s="75"/>
      <c r="K12" s="75">
        <f t="shared" si="5"/>
        <v>0</v>
      </c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ht="22.8" customHeight="1" spans="1:21">
      <c r="A13" s="58" t="s">
        <v>185</v>
      </c>
      <c r="B13" s="58" t="s">
        <v>178</v>
      </c>
      <c r="C13" s="58" t="s">
        <v>178</v>
      </c>
      <c r="D13" s="59" t="s">
        <v>210</v>
      </c>
      <c r="E13" s="7" t="s">
        <v>187</v>
      </c>
      <c r="F13" s="55">
        <f t="shared" si="2"/>
        <v>1260.204362</v>
      </c>
      <c r="G13" s="75">
        <f t="shared" si="4"/>
        <v>1086.7721</v>
      </c>
      <c r="H13" s="75">
        <v>946.4561</v>
      </c>
      <c r="I13" s="75">
        <v>140.316</v>
      </c>
      <c r="J13" s="75"/>
      <c r="K13" s="75">
        <f t="shared" si="5"/>
        <v>173.432262</v>
      </c>
      <c r="L13" s="75"/>
      <c r="M13" s="75">
        <v>173.432262</v>
      </c>
      <c r="N13" s="75"/>
      <c r="O13" s="75"/>
      <c r="P13" s="75"/>
      <c r="Q13" s="75"/>
      <c r="R13" s="75"/>
      <c r="S13" s="75"/>
      <c r="T13" s="75"/>
      <c r="U13" s="75"/>
    </row>
    <row r="14" s="48" customFormat="1" ht="22.8" customHeight="1" spans="1:21">
      <c r="A14" s="58">
        <v>213</v>
      </c>
      <c r="B14" s="58" t="s">
        <v>178</v>
      </c>
      <c r="C14" s="58">
        <v>22</v>
      </c>
      <c r="D14" s="59">
        <v>419001</v>
      </c>
      <c r="E14" s="7" t="s">
        <v>188</v>
      </c>
      <c r="F14" s="55">
        <f t="shared" si="2"/>
        <v>13637</v>
      </c>
      <c r="G14" s="75">
        <f t="shared" si="4"/>
        <v>0</v>
      </c>
      <c r="H14" s="75"/>
      <c r="I14" s="75"/>
      <c r="J14" s="75"/>
      <c r="K14" s="75">
        <f t="shared" si="5"/>
        <v>13637</v>
      </c>
      <c r="L14" s="75"/>
      <c r="M14" s="75">
        <f>7500-173.43</f>
        <v>7326.57</v>
      </c>
      <c r="N14" s="75">
        <v>27</v>
      </c>
      <c r="O14" s="75"/>
      <c r="P14" s="75"/>
      <c r="Q14" s="75">
        <v>3020</v>
      </c>
      <c r="R14" s="75"/>
      <c r="S14" s="75">
        <f>13637-10373.57</f>
        <v>3263.43</v>
      </c>
      <c r="T14" s="75"/>
      <c r="U14" s="75"/>
    </row>
    <row r="15" s="48" customFormat="1" ht="22.8" customHeight="1" spans="1:21">
      <c r="A15" s="58">
        <v>213</v>
      </c>
      <c r="B15" s="58" t="s">
        <v>178</v>
      </c>
      <c r="C15" s="58">
        <v>25</v>
      </c>
      <c r="D15" s="59">
        <v>419001</v>
      </c>
      <c r="E15" s="7" t="s">
        <v>189</v>
      </c>
      <c r="F15" s="55">
        <f t="shared" si="2"/>
        <v>300</v>
      </c>
      <c r="G15" s="75">
        <f t="shared" si="4"/>
        <v>0</v>
      </c>
      <c r="H15" s="75"/>
      <c r="I15" s="75"/>
      <c r="J15" s="75"/>
      <c r="K15" s="75">
        <f t="shared" si="5"/>
        <v>300</v>
      </c>
      <c r="L15" s="75"/>
      <c r="M15" s="75"/>
      <c r="N15" s="75"/>
      <c r="O15" s="75"/>
      <c r="P15" s="75"/>
      <c r="Q15" s="75"/>
      <c r="R15" s="75"/>
      <c r="S15" s="75">
        <v>300</v>
      </c>
      <c r="T15" s="75"/>
      <c r="U15" s="75"/>
    </row>
    <row r="16" s="48" customFormat="1" ht="22.8" customHeight="1" spans="1:21">
      <c r="A16" s="58">
        <v>213</v>
      </c>
      <c r="B16" s="58" t="s">
        <v>178</v>
      </c>
      <c r="C16" s="58">
        <v>35</v>
      </c>
      <c r="D16" s="59">
        <v>419001</v>
      </c>
      <c r="E16" s="7" t="s">
        <v>190</v>
      </c>
      <c r="F16" s="55">
        <f t="shared" si="2"/>
        <v>273.9</v>
      </c>
      <c r="G16" s="75">
        <f t="shared" si="4"/>
        <v>0</v>
      </c>
      <c r="H16" s="75"/>
      <c r="I16" s="75"/>
      <c r="J16" s="75"/>
      <c r="K16" s="75">
        <f t="shared" si="5"/>
        <v>273.9</v>
      </c>
      <c r="L16" s="75"/>
      <c r="M16" s="75"/>
      <c r="N16" s="75"/>
      <c r="O16" s="75"/>
      <c r="P16" s="75"/>
      <c r="Q16" s="75"/>
      <c r="R16" s="75"/>
      <c r="S16" s="75">
        <v>273.9</v>
      </c>
      <c r="T16" s="75"/>
      <c r="U16" s="75"/>
    </row>
    <row r="17" s="48" customFormat="1" ht="22.8" customHeight="1" spans="1:21">
      <c r="A17" s="58">
        <v>213</v>
      </c>
      <c r="B17" s="58" t="s">
        <v>178</v>
      </c>
      <c r="C17" s="58">
        <v>99</v>
      </c>
      <c r="D17" s="59">
        <v>419001</v>
      </c>
      <c r="E17" s="7" t="s">
        <v>191</v>
      </c>
      <c r="F17" s="55">
        <f t="shared" si="2"/>
        <v>1201.91</v>
      </c>
      <c r="G17" s="75">
        <f t="shared" si="4"/>
        <v>559.91</v>
      </c>
      <c r="H17" s="75">
        <f>'9工资福利(政府预算)'!F14</f>
        <v>140</v>
      </c>
      <c r="I17" s="75">
        <f>'7一般公共预算支出表'!J18</f>
        <v>333.01</v>
      </c>
      <c r="J17" s="75">
        <f>'7一般公共预算支出表'!I18</f>
        <v>86.9</v>
      </c>
      <c r="K17" s="75">
        <f t="shared" si="5"/>
        <v>642</v>
      </c>
      <c r="L17" s="75"/>
      <c r="M17" s="75"/>
      <c r="N17" s="75"/>
      <c r="O17" s="75"/>
      <c r="P17" s="75"/>
      <c r="Q17" s="75"/>
      <c r="R17" s="75"/>
      <c r="S17" s="75">
        <v>642</v>
      </c>
      <c r="T17" s="75"/>
      <c r="U17" s="75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0"/>
  <sheetViews>
    <sheetView zoomScale="115" zoomScaleNormal="115" workbookViewId="0">
      <selection activeCell="D26" sqref="D26"/>
    </sheetView>
  </sheetViews>
  <sheetFormatPr defaultColWidth="10" defaultRowHeight="14.4" outlineLevelCol="5"/>
  <cols>
    <col min="1" max="1" width="24.5648148148148" customWidth="1"/>
    <col min="2" max="2" width="16.0092592592593" customWidth="1"/>
    <col min="3" max="4" width="22.25" customWidth="1"/>
    <col min="5" max="5" width="0.12962962962963" customWidth="1"/>
    <col min="6" max="6" width="9.76851851851852" customWidth="1"/>
    <col min="7" max="7" width="13.75"/>
  </cols>
  <sheetData>
    <row r="1" ht="16.35" customHeight="1" spans="1:4">
      <c r="A1" s="3"/>
      <c r="D1" s="36" t="s">
        <v>221</v>
      </c>
    </row>
    <row r="2" ht="31.9" customHeight="1" spans="1:4">
      <c r="A2" s="38" t="s">
        <v>12</v>
      </c>
      <c r="B2" s="38"/>
      <c r="C2" s="38"/>
      <c r="D2" s="38"/>
    </row>
    <row r="3" ht="18.95" customHeight="1" spans="1:5">
      <c r="A3" s="15" t="s">
        <v>31</v>
      </c>
      <c r="B3" s="15"/>
      <c r="C3" s="15"/>
      <c r="D3" s="10" t="s">
        <v>32</v>
      </c>
      <c r="E3" s="3"/>
    </row>
    <row r="4" ht="20.2" customHeight="1" spans="1:5">
      <c r="A4" s="17" t="s">
        <v>33</v>
      </c>
      <c r="B4" s="17"/>
      <c r="C4" s="17" t="s">
        <v>34</v>
      </c>
      <c r="D4" s="17"/>
      <c r="E4" s="76"/>
    </row>
    <row r="5" ht="20.2" customHeight="1" spans="1:5">
      <c r="A5" s="17" t="s">
        <v>35</v>
      </c>
      <c r="B5" s="17" t="s">
        <v>36</v>
      </c>
      <c r="C5" s="17" t="s">
        <v>35</v>
      </c>
      <c r="D5" s="17" t="s">
        <v>36</v>
      </c>
      <c r="E5" s="76"/>
    </row>
    <row r="6" ht="20.2" customHeight="1" spans="1:5">
      <c r="A6" s="21" t="s">
        <v>222</v>
      </c>
      <c r="B6" s="20">
        <f>B7+B10+B11+B12</f>
        <v>6492.81</v>
      </c>
      <c r="C6" s="21" t="s">
        <v>223</v>
      </c>
      <c r="D6" s="63">
        <f>SUM(D7:D36)</f>
        <v>16972.746564</v>
      </c>
      <c r="E6" s="73"/>
    </row>
    <row r="7" ht="20.2" customHeight="1" spans="1:5">
      <c r="A7" s="5" t="s">
        <v>224</v>
      </c>
      <c r="B7" s="6">
        <f>SUM(B8:B9)</f>
        <v>6492.81</v>
      </c>
      <c r="C7" s="5" t="s">
        <v>41</v>
      </c>
      <c r="D7" s="44"/>
      <c r="E7" s="73"/>
    </row>
    <row r="8" ht="20.2" customHeight="1" spans="1:5">
      <c r="A8" s="5" t="s">
        <v>225</v>
      </c>
      <c r="B8" s="6">
        <v>6427.81</v>
      </c>
      <c r="C8" s="5" t="s">
        <v>45</v>
      </c>
      <c r="D8" s="44"/>
      <c r="E8" s="73"/>
    </row>
    <row r="9" ht="31.05" customHeight="1" spans="1:5">
      <c r="A9" s="5" t="s">
        <v>48</v>
      </c>
      <c r="B9" s="6">
        <v>65</v>
      </c>
      <c r="C9" s="5" t="s">
        <v>49</v>
      </c>
      <c r="D9" s="44"/>
      <c r="E9" s="73"/>
    </row>
    <row r="10" ht="20.2" customHeight="1" spans="1:5">
      <c r="A10" s="5" t="s">
        <v>226</v>
      </c>
      <c r="B10" s="6"/>
      <c r="C10" s="5" t="s">
        <v>53</v>
      </c>
      <c r="D10" s="44"/>
      <c r="E10" s="73"/>
    </row>
    <row r="11" ht="20.2" customHeight="1" spans="1:5">
      <c r="A11" s="5" t="s">
        <v>227</v>
      </c>
      <c r="B11" s="6"/>
      <c r="C11" s="5" t="s">
        <v>57</v>
      </c>
      <c r="D11" s="44"/>
      <c r="E11" s="73"/>
    </row>
    <row r="12" ht="20.2" customHeight="1" spans="1:6">
      <c r="A12" s="5" t="s">
        <v>228</v>
      </c>
      <c r="B12" s="6"/>
      <c r="C12" s="5" t="s">
        <v>61</v>
      </c>
      <c r="D12" s="44"/>
      <c r="E12" s="73"/>
      <c r="F12" s="77"/>
    </row>
    <row r="13" ht="20.2" customHeight="1" spans="1:6">
      <c r="A13" s="21" t="s">
        <v>229</v>
      </c>
      <c r="B13" s="20">
        <f>SUM(B14:B17)</f>
        <v>10479.94</v>
      </c>
      <c r="C13" s="5" t="s">
        <v>65</v>
      </c>
      <c r="D13" s="44"/>
      <c r="E13" s="73"/>
      <c r="F13" s="77"/>
    </row>
    <row r="14" ht="20.2" customHeight="1" spans="1:6">
      <c r="A14" s="5" t="s">
        <v>224</v>
      </c>
      <c r="B14" s="6">
        <v>10479.94</v>
      </c>
      <c r="C14" s="5" t="s">
        <v>69</v>
      </c>
      <c r="D14" s="44">
        <v>132.349284</v>
      </c>
      <c r="E14" s="73"/>
      <c r="F14" s="77"/>
    </row>
    <row r="15" ht="20.2" customHeight="1" spans="1:6">
      <c r="A15" s="5" t="s">
        <v>226</v>
      </c>
      <c r="B15" s="6"/>
      <c r="C15" s="5" t="s">
        <v>73</v>
      </c>
      <c r="D15" s="44"/>
      <c r="E15" s="73"/>
      <c r="F15" s="77"/>
    </row>
    <row r="16" ht="20.2" customHeight="1" spans="1:6">
      <c r="A16" s="5" t="s">
        <v>227</v>
      </c>
      <c r="B16" s="6"/>
      <c r="C16" s="5" t="s">
        <v>77</v>
      </c>
      <c r="D16" s="44">
        <v>73.959894</v>
      </c>
      <c r="E16" s="73"/>
      <c r="F16" s="77"/>
    </row>
    <row r="17" ht="20.2" customHeight="1" spans="1:6">
      <c r="A17" s="5" t="s">
        <v>228</v>
      </c>
      <c r="B17" s="6"/>
      <c r="C17" s="5" t="s">
        <v>81</v>
      </c>
      <c r="D17" s="44"/>
      <c r="E17" s="73"/>
      <c r="F17" s="77"/>
    </row>
    <row r="18" ht="20.2" customHeight="1" spans="1:6">
      <c r="A18" s="5"/>
      <c r="B18" s="6"/>
      <c r="C18" s="5" t="s">
        <v>85</v>
      </c>
      <c r="D18" s="44"/>
      <c r="E18" s="73"/>
      <c r="F18" s="77"/>
    </row>
    <row r="19" ht="20.2" customHeight="1" spans="1:6">
      <c r="A19" s="5"/>
      <c r="B19" s="5"/>
      <c r="C19" s="5" t="s">
        <v>89</v>
      </c>
      <c r="D19" s="44">
        <f>'7一般公共预算支出表'!F13+'7一般公共预算支出表'!F15+'7一般公共预算支出表'!F16+'7一般公共预算支出表'!F17+'7一般公共预算支出表'!F18</f>
        <v>16673.014362</v>
      </c>
      <c r="E19" s="73"/>
      <c r="F19" s="77"/>
    </row>
    <row r="20" ht="20.2" customHeight="1" spans="1:6">
      <c r="A20" s="5"/>
      <c r="B20" s="5"/>
      <c r="C20" s="5" t="s">
        <v>93</v>
      </c>
      <c r="D20" s="44"/>
      <c r="E20" s="73"/>
      <c r="F20" s="77"/>
    </row>
    <row r="21" ht="20.2" customHeight="1" spans="1:6">
      <c r="A21" s="5"/>
      <c r="B21" s="5"/>
      <c r="C21" s="5" t="s">
        <v>97</v>
      </c>
      <c r="D21" s="44"/>
      <c r="E21" s="73"/>
      <c r="F21" s="77"/>
    </row>
    <row r="22" ht="20.2" customHeight="1" spans="1:6">
      <c r="A22" s="5"/>
      <c r="B22" s="5"/>
      <c r="C22" s="5" t="s">
        <v>100</v>
      </c>
      <c r="D22" s="44"/>
      <c r="E22" s="73"/>
      <c r="F22" s="77"/>
    </row>
    <row r="23" ht="20.2" customHeight="1" spans="1:6">
      <c r="A23" s="5"/>
      <c r="B23" s="5"/>
      <c r="C23" s="5" t="s">
        <v>103</v>
      </c>
      <c r="D23" s="44"/>
      <c r="E23" s="73"/>
      <c r="F23" s="77"/>
    </row>
    <row r="24" ht="20.2" customHeight="1" spans="1:6">
      <c r="A24" s="5"/>
      <c r="B24" s="5"/>
      <c r="C24" s="5" t="s">
        <v>105</v>
      </c>
      <c r="D24" s="44"/>
      <c r="E24" s="73"/>
      <c r="F24" s="77"/>
    </row>
    <row r="25" ht="20.2" customHeight="1" spans="1:6">
      <c r="A25" s="5"/>
      <c r="B25" s="5"/>
      <c r="C25" s="5" t="s">
        <v>107</v>
      </c>
      <c r="D25" s="44"/>
      <c r="E25" s="73"/>
      <c r="F25" s="77"/>
    </row>
    <row r="26" ht="20.2" customHeight="1" spans="1:6">
      <c r="A26" s="5"/>
      <c r="B26" s="5"/>
      <c r="C26" s="5" t="s">
        <v>109</v>
      </c>
      <c r="D26" s="44">
        <v>93.423024</v>
      </c>
      <c r="E26" s="73"/>
      <c r="F26" s="77"/>
    </row>
    <row r="27" ht="20.2" customHeight="1" spans="1:5">
      <c r="A27" s="5"/>
      <c r="B27" s="5"/>
      <c r="C27" s="5" t="s">
        <v>111</v>
      </c>
      <c r="D27" s="44"/>
      <c r="E27" s="73"/>
    </row>
    <row r="28" ht="20.2" customHeight="1" spans="1:5">
      <c r="A28" s="5"/>
      <c r="B28" s="5"/>
      <c r="C28" s="5" t="s">
        <v>113</v>
      </c>
      <c r="D28" s="44"/>
      <c r="E28" s="73"/>
    </row>
    <row r="29" ht="20.2" customHeight="1" spans="1:5">
      <c r="A29" s="5"/>
      <c r="B29" s="5"/>
      <c r="C29" s="5" t="s">
        <v>115</v>
      </c>
      <c r="D29" s="44"/>
      <c r="E29" s="73"/>
    </row>
    <row r="30" ht="20.2" customHeight="1" spans="1:5">
      <c r="A30" s="5"/>
      <c r="B30" s="5"/>
      <c r="C30" s="5" t="s">
        <v>117</v>
      </c>
      <c r="D30" s="44"/>
      <c r="E30" s="73"/>
    </row>
    <row r="31" ht="20.2" customHeight="1" spans="1:5">
      <c r="A31" s="5"/>
      <c r="B31" s="5"/>
      <c r="C31" s="5" t="s">
        <v>119</v>
      </c>
      <c r="D31" s="44"/>
      <c r="E31" s="73"/>
    </row>
    <row r="32" ht="20.2" customHeight="1" spans="1:5">
      <c r="A32" s="5"/>
      <c r="B32" s="5"/>
      <c r="C32" s="5" t="s">
        <v>121</v>
      </c>
      <c r="D32" s="44"/>
      <c r="E32" s="73"/>
    </row>
    <row r="33" ht="20.2" customHeight="1" spans="1:5">
      <c r="A33" s="5"/>
      <c r="B33" s="5"/>
      <c r="C33" s="5" t="s">
        <v>123</v>
      </c>
      <c r="D33" s="44"/>
      <c r="E33" s="73"/>
    </row>
    <row r="34" ht="20.2" customHeight="1" spans="1:5">
      <c r="A34" s="5"/>
      <c r="B34" s="5"/>
      <c r="C34" s="5" t="s">
        <v>124</v>
      </c>
      <c r="D34" s="44"/>
      <c r="E34" s="73"/>
    </row>
    <row r="35" ht="20.2" customHeight="1" spans="1:5">
      <c r="A35" s="5"/>
      <c r="B35" s="5"/>
      <c r="C35" s="5" t="s">
        <v>125</v>
      </c>
      <c r="D35" s="44"/>
      <c r="E35" s="73"/>
    </row>
    <row r="36" ht="20.2" customHeight="1" spans="1:5">
      <c r="A36" s="5"/>
      <c r="B36" s="5"/>
      <c r="C36" s="5" t="s">
        <v>126</v>
      </c>
      <c r="D36" s="44"/>
      <c r="E36" s="73"/>
    </row>
    <row r="37" ht="20.2" customHeight="1" spans="1:5">
      <c r="A37" s="5"/>
      <c r="B37" s="5"/>
      <c r="C37" s="5"/>
      <c r="D37" s="5"/>
      <c r="E37" s="73"/>
    </row>
    <row r="38" ht="20.2" customHeight="1" spans="1:5">
      <c r="A38" s="21"/>
      <c r="B38" s="21"/>
      <c r="C38" s="21" t="s">
        <v>230</v>
      </c>
      <c r="D38" s="20"/>
      <c r="E38" s="78"/>
    </row>
    <row r="39" ht="20.2" customHeight="1" spans="1:5">
      <c r="A39" s="21"/>
      <c r="B39" s="21"/>
      <c r="C39" s="21"/>
      <c r="D39" s="21"/>
      <c r="E39" s="78"/>
    </row>
    <row r="40" ht="20.2" customHeight="1" spans="1:5">
      <c r="A40" s="4" t="s">
        <v>231</v>
      </c>
      <c r="B40" s="20">
        <f>B6+B13</f>
        <v>16972.75</v>
      </c>
      <c r="C40" s="4" t="s">
        <v>232</v>
      </c>
      <c r="D40" s="63">
        <f>D6+D38</f>
        <v>16972.746564</v>
      </c>
      <c r="E40" s="78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zoomScale="120" zoomScaleNormal="120" workbookViewId="0">
      <selection activeCell="M7" sqref="M7"/>
    </sheetView>
  </sheetViews>
  <sheetFormatPr defaultColWidth="10" defaultRowHeight="14.4"/>
  <cols>
    <col min="1" max="2" width="4.87962962962963" style="48" customWidth="1"/>
    <col min="3" max="3" width="5.96296296296296" style="48" customWidth="1"/>
    <col min="4" max="4" width="8.9537037037037" style="48" customWidth="1"/>
    <col min="5" max="6" width="16.4166666666667" style="48" customWidth="1"/>
    <col min="7" max="7" width="11.537037037037" style="48" customWidth="1"/>
    <col min="8" max="8" width="12.4814814814815" style="48" customWidth="1"/>
    <col min="9" max="9" width="14.6574074074074" style="48" customWidth="1"/>
    <col min="10" max="10" width="11.3981481481481" style="48" customWidth="1"/>
    <col min="11" max="11" width="19" style="48" customWidth="1"/>
    <col min="12" max="12" width="9.76851851851852" style="48" customWidth="1"/>
    <col min="13" max="16384" width="10" style="48"/>
  </cols>
  <sheetData>
    <row r="1" ht="16.35" customHeight="1" spans="1:11">
      <c r="A1" s="49"/>
      <c r="D1" s="49"/>
      <c r="K1" s="61" t="s">
        <v>233</v>
      </c>
    </row>
    <row r="2" ht="43.1" customHeight="1" spans="1:11">
      <c r="A2" s="50" t="s">
        <v>13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ht="24.15" customHeight="1" spans="1:11">
      <c r="A3" s="51" t="s">
        <v>31</v>
      </c>
      <c r="B3" s="51"/>
      <c r="C3" s="51"/>
      <c r="D3" s="51"/>
      <c r="E3" s="51"/>
      <c r="F3" s="51"/>
      <c r="G3" s="51"/>
      <c r="H3" s="51"/>
      <c r="I3" s="51"/>
      <c r="J3" s="62" t="s">
        <v>32</v>
      </c>
      <c r="K3" s="62"/>
    </row>
    <row r="4" ht="25" customHeight="1" spans="1:11">
      <c r="A4" s="52" t="s">
        <v>158</v>
      </c>
      <c r="B4" s="52"/>
      <c r="C4" s="52"/>
      <c r="D4" s="52" t="s">
        <v>159</v>
      </c>
      <c r="E4" s="52" t="s">
        <v>160</v>
      </c>
      <c r="F4" s="52" t="s">
        <v>136</v>
      </c>
      <c r="G4" s="52" t="s">
        <v>161</v>
      </c>
      <c r="H4" s="52"/>
      <c r="I4" s="52"/>
      <c r="J4" s="52"/>
      <c r="K4" s="52" t="s">
        <v>162</v>
      </c>
    </row>
    <row r="5" ht="20.7" customHeight="1" spans="1:11">
      <c r="A5" s="52"/>
      <c r="B5" s="52"/>
      <c r="C5" s="52"/>
      <c r="D5" s="52"/>
      <c r="E5" s="52"/>
      <c r="F5" s="52"/>
      <c r="G5" s="52" t="s">
        <v>138</v>
      </c>
      <c r="H5" s="52" t="s">
        <v>234</v>
      </c>
      <c r="I5" s="52"/>
      <c r="J5" s="52" t="s">
        <v>235</v>
      </c>
      <c r="K5" s="52"/>
    </row>
    <row r="6" ht="28.45" customHeight="1" spans="1:11">
      <c r="A6" s="52" t="s">
        <v>166</v>
      </c>
      <c r="B6" s="52" t="s">
        <v>167</v>
      </c>
      <c r="C6" s="52" t="s">
        <v>168</v>
      </c>
      <c r="D6" s="52"/>
      <c r="E6" s="52"/>
      <c r="F6" s="52"/>
      <c r="G6" s="52"/>
      <c r="H6" s="52" t="s">
        <v>213</v>
      </c>
      <c r="I6" s="52" t="s">
        <v>204</v>
      </c>
      <c r="J6" s="52"/>
      <c r="K6" s="52"/>
    </row>
    <row r="7" ht="22.8" customHeight="1" spans="1:11">
      <c r="A7" s="7"/>
      <c r="B7" s="7"/>
      <c r="C7" s="7"/>
      <c r="D7" s="56"/>
      <c r="E7" s="56" t="s">
        <v>136</v>
      </c>
      <c r="F7" s="74">
        <f t="shared" ref="F7:K7" si="0">F8</f>
        <v>16972.746564</v>
      </c>
      <c r="G7" s="74">
        <f t="shared" si="0"/>
        <v>1946.414302</v>
      </c>
      <c r="H7" s="74">
        <f t="shared" si="0"/>
        <v>1386.188302</v>
      </c>
      <c r="I7" s="74">
        <f t="shared" si="0"/>
        <v>86.9</v>
      </c>
      <c r="J7" s="74">
        <f t="shared" si="0"/>
        <v>473.326</v>
      </c>
      <c r="K7" s="74">
        <f t="shared" si="0"/>
        <v>15026.332262</v>
      </c>
    </row>
    <row r="8" ht="22.8" customHeight="1" spans="1:11">
      <c r="A8" s="7"/>
      <c r="B8" s="7"/>
      <c r="C8" s="7"/>
      <c r="D8" s="57" t="s">
        <v>154</v>
      </c>
      <c r="E8" s="57" t="s">
        <v>4</v>
      </c>
      <c r="F8" s="74">
        <f t="shared" ref="F8:K8" si="1">F9</f>
        <v>16972.746564</v>
      </c>
      <c r="G8" s="74">
        <f t="shared" si="1"/>
        <v>1946.414302</v>
      </c>
      <c r="H8" s="74">
        <f t="shared" si="1"/>
        <v>1386.188302</v>
      </c>
      <c r="I8" s="74">
        <f t="shared" si="1"/>
        <v>86.9</v>
      </c>
      <c r="J8" s="74">
        <f t="shared" si="1"/>
        <v>473.326</v>
      </c>
      <c r="K8" s="74">
        <f t="shared" si="1"/>
        <v>15026.332262</v>
      </c>
    </row>
    <row r="9" ht="22.8" customHeight="1" spans="1:11">
      <c r="A9" s="7"/>
      <c r="B9" s="7"/>
      <c r="C9" s="7"/>
      <c r="D9" s="57" t="s">
        <v>155</v>
      </c>
      <c r="E9" s="57" t="s">
        <v>156</v>
      </c>
      <c r="F9" s="75">
        <f t="shared" ref="F9:F18" si="2">G9+K9</f>
        <v>16972.746564</v>
      </c>
      <c r="G9" s="74">
        <f>SUM(G10:G18)</f>
        <v>1946.414302</v>
      </c>
      <c r="H9" s="74">
        <f>SUM(H10:H18)</f>
        <v>1386.188302</v>
      </c>
      <c r="I9" s="74">
        <f>SUM(I10:I18)</f>
        <v>86.9</v>
      </c>
      <c r="J9" s="74">
        <f>SUM(J10:J18)</f>
        <v>473.326</v>
      </c>
      <c r="K9" s="74">
        <f>SUM(K10:K18)</f>
        <v>15026.332262</v>
      </c>
    </row>
    <row r="10" ht="22.8" customHeight="1" spans="1:11">
      <c r="A10" s="58" t="s">
        <v>169</v>
      </c>
      <c r="B10" s="58" t="s">
        <v>170</v>
      </c>
      <c r="C10" s="58" t="s">
        <v>170</v>
      </c>
      <c r="D10" s="58">
        <v>2080505</v>
      </c>
      <c r="E10" s="7" t="s">
        <v>172</v>
      </c>
      <c r="F10" s="75">
        <f t="shared" si="2"/>
        <v>124.564032</v>
      </c>
      <c r="G10" s="75">
        <f>SUM(H10:J10)</f>
        <v>124.564032</v>
      </c>
      <c r="H10" s="60">
        <v>124.564032</v>
      </c>
      <c r="I10" s="60"/>
      <c r="J10" s="60"/>
      <c r="K10" s="60"/>
    </row>
    <row r="11" ht="22.8" customHeight="1" spans="1:11">
      <c r="A11" s="58" t="s">
        <v>169</v>
      </c>
      <c r="B11" s="58" t="s">
        <v>173</v>
      </c>
      <c r="C11" s="58" t="s">
        <v>173</v>
      </c>
      <c r="D11" s="58">
        <v>2089999</v>
      </c>
      <c r="E11" s="7" t="s">
        <v>175</v>
      </c>
      <c r="F11" s="75">
        <f t="shared" si="2"/>
        <v>7.785252</v>
      </c>
      <c r="G11" s="75">
        <f t="shared" ref="G11:G18" si="3">SUM(H11:J11)</f>
        <v>7.785252</v>
      </c>
      <c r="H11" s="60">
        <v>7.785252</v>
      </c>
      <c r="I11" s="60"/>
      <c r="J11" s="60"/>
      <c r="K11" s="60"/>
    </row>
    <row r="12" ht="22.8" customHeight="1" spans="1:11">
      <c r="A12" s="58" t="s">
        <v>176</v>
      </c>
      <c r="B12" s="58" t="s">
        <v>177</v>
      </c>
      <c r="C12" s="58" t="s">
        <v>178</v>
      </c>
      <c r="D12" s="58">
        <v>2101101</v>
      </c>
      <c r="E12" s="7" t="s">
        <v>180</v>
      </c>
      <c r="F12" s="75">
        <f t="shared" si="2"/>
        <v>73.959894</v>
      </c>
      <c r="G12" s="75">
        <f t="shared" si="3"/>
        <v>73.959894</v>
      </c>
      <c r="H12" s="60">
        <v>73.959894</v>
      </c>
      <c r="I12" s="60"/>
      <c r="J12" s="60"/>
      <c r="K12" s="60"/>
    </row>
    <row r="13" ht="22.8" customHeight="1" spans="1:11">
      <c r="A13" s="58" t="s">
        <v>185</v>
      </c>
      <c r="B13" s="58" t="s">
        <v>178</v>
      </c>
      <c r="C13" s="58" t="s">
        <v>178</v>
      </c>
      <c r="D13" s="58">
        <v>2130101</v>
      </c>
      <c r="E13" s="7" t="s">
        <v>187</v>
      </c>
      <c r="F13" s="75">
        <f t="shared" si="2"/>
        <v>1260.204362</v>
      </c>
      <c r="G13" s="75">
        <f t="shared" si="3"/>
        <v>1086.7721</v>
      </c>
      <c r="H13" s="60">
        <v>946.4561</v>
      </c>
      <c r="I13" s="60"/>
      <c r="J13" s="60">
        <v>140.316</v>
      </c>
      <c r="K13" s="60">
        <v>173.432262</v>
      </c>
    </row>
    <row r="14" ht="22.8" customHeight="1" spans="1:11">
      <c r="A14" s="58" t="s">
        <v>181</v>
      </c>
      <c r="B14" s="58" t="s">
        <v>182</v>
      </c>
      <c r="C14" s="58" t="s">
        <v>178</v>
      </c>
      <c r="D14" s="58">
        <v>2210201</v>
      </c>
      <c r="E14" s="7" t="s">
        <v>184</v>
      </c>
      <c r="F14" s="75">
        <f t="shared" si="2"/>
        <v>93.423024</v>
      </c>
      <c r="G14" s="75">
        <f t="shared" si="3"/>
        <v>93.423024</v>
      </c>
      <c r="H14" s="60">
        <v>93.423024</v>
      </c>
      <c r="I14" s="60"/>
      <c r="J14" s="60"/>
      <c r="K14" s="60"/>
    </row>
    <row r="15" s="48" customFormat="1" ht="22.8" customHeight="1" spans="1:11">
      <c r="A15" s="58">
        <v>213</v>
      </c>
      <c r="B15" s="58" t="s">
        <v>178</v>
      </c>
      <c r="C15" s="58">
        <v>22</v>
      </c>
      <c r="D15" s="58">
        <v>2130122</v>
      </c>
      <c r="E15" s="7" t="s">
        <v>188</v>
      </c>
      <c r="F15" s="75">
        <f t="shared" si="2"/>
        <v>13637</v>
      </c>
      <c r="G15" s="75">
        <f t="shared" si="3"/>
        <v>0</v>
      </c>
      <c r="H15" s="60"/>
      <c r="I15" s="60"/>
      <c r="J15" s="60"/>
      <c r="K15" s="60">
        <f>'21专项资金预算汇总表'!C17+'21专项资金预算汇总表'!C18+'21专项资金预算汇总表'!C19</f>
        <v>13637</v>
      </c>
    </row>
    <row r="16" s="48" customFormat="1" ht="22.8" customHeight="1" spans="1:11">
      <c r="A16" s="58">
        <v>213</v>
      </c>
      <c r="B16" s="58" t="s">
        <v>178</v>
      </c>
      <c r="C16" s="58">
        <v>25</v>
      </c>
      <c r="D16" s="58">
        <v>2130125</v>
      </c>
      <c r="E16" s="7" t="s">
        <v>189</v>
      </c>
      <c r="F16" s="75">
        <f t="shared" si="2"/>
        <v>300</v>
      </c>
      <c r="G16" s="75">
        <f t="shared" si="3"/>
        <v>0</v>
      </c>
      <c r="H16" s="60"/>
      <c r="I16" s="60"/>
      <c r="J16" s="60"/>
      <c r="K16" s="60">
        <f>'21专项资金预算汇总表'!C20</f>
        <v>300</v>
      </c>
    </row>
    <row r="17" s="48" customFormat="1" ht="22.8" customHeight="1" spans="1:11">
      <c r="A17" s="58">
        <v>213</v>
      </c>
      <c r="B17" s="58" t="s">
        <v>178</v>
      </c>
      <c r="C17" s="58">
        <v>35</v>
      </c>
      <c r="D17" s="58">
        <v>2130135</v>
      </c>
      <c r="E17" s="7" t="s">
        <v>190</v>
      </c>
      <c r="F17" s="75">
        <f t="shared" si="2"/>
        <v>273.9</v>
      </c>
      <c r="G17" s="75">
        <f t="shared" si="3"/>
        <v>0</v>
      </c>
      <c r="H17" s="60"/>
      <c r="I17" s="60"/>
      <c r="J17" s="60"/>
      <c r="K17" s="60">
        <f>'21专项资金预算汇总表'!C21</f>
        <v>273.9</v>
      </c>
    </row>
    <row r="18" s="48" customFormat="1" ht="22.8" customHeight="1" spans="1:11">
      <c r="A18" s="58">
        <v>213</v>
      </c>
      <c r="B18" s="58" t="s">
        <v>178</v>
      </c>
      <c r="C18" s="58">
        <v>99</v>
      </c>
      <c r="D18" s="58">
        <v>2130199</v>
      </c>
      <c r="E18" s="7" t="s">
        <v>191</v>
      </c>
      <c r="F18" s="75">
        <f t="shared" si="2"/>
        <v>1201.91</v>
      </c>
      <c r="G18" s="75">
        <f t="shared" si="3"/>
        <v>559.91</v>
      </c>
      <c r="H18" s="60">
        <f>'9工资福利(政府预算)'!F14</f>
        <v>140</v>
      </c>
      <c r="I18" s="60">
        <f>'11个人家庭(政府预算)'!F9</f>
        <v>86.9</v>
      </c>
      <c r="J18" s="60">
        <f>'13商品服务(政府预算)'!F10</f>
        <v>333.01</v>
      </c>
      <c r="K18" s="60">
        <f>'21专项资金预算汇总表'!C22+'21专项资金预算汇总表'!C23</f>
        <v>642</v>
      </c>
    </row>
  </sheetData>
  <mergeCells count="12">
    <mergeCell ref="A2:K2"/>
    <mergeCell ref="A3:I3"/>
    <mergeCell ref="J3:K3"/>
    <mergeCell ref="G4:J4"/>
    <mergeCell ref="H5:I5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21专项资金预算汇总表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小泽。</cp:lastModifiedBy>
  <dcterms:created xsi:type="dcterms:W3CDTF">2023-02-14T08:19:00Z</dcterms:created>
  <dcterms:modified xsi:type="dcterms:W3CDTF">2024-07-17T07:06:34Z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CF32EC5B3C8F457285B46916C62BAC66_13</vt:lpwstr>
  </property>
  <property fmtid="{D5CDD505-2E9C-101B-9397-08002B2CF9AE}" pid="3" name="KSOProductBuildVer">
    <vt:lpwstr>2052-12.1.0.17147</vt:lpwstr>
  </property>
</Properties>
</file>