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615" activeTab="1"/>
  </bookViews>
  <sheets>
    <sheet name="封面" sheetId="1" r:id="rId1"/>
    <sheet name="目录 " sheetId="26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<sst xmlns="http://schemas.openxmlformats.org/spreadsheetml/2006/main" count="4111" uniqueCount="780">
  <si>
    <t>2023年部门预算公开表</t>
  </si>
  <si>
    <t>单位编码：</t>
  </si>
  <si>
    <t>单位名称：</t>
  </si>
  <si>
    <t>岳阳县交通运输局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</si>
  <si>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</si>
  <si>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</si>
  <si>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</si>
  <si>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</si>
  <si>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</si>
  <si>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</si>
  <si>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</si>
  <si>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</si>
  <si>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</si>
  <si>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</si>
  <si>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</si>
  <si>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</si>
  <si>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</si>
  <si>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</si>
  <si>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</si>
  <si>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</si>
  <si>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</si>
  <si>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</si>
  <si>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</si>
  <si>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</si>
  <si>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</si>
  <si>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</si>
  <si>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</si>
  <si>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</si>
  <si>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</si>
  <si>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</si>
  <si>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部门公开表01</t>
  </si>
  <si>
    <t>单位：414岳阳县交通运输局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</si>
  <si>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</si>
  <si>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</si>
  <si>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</si>
  <si>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</si>
  <si>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</si>
  <si>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</si>
  <si>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</si>
  <si>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</si>
  <si>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</si>
  <si>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</si>
  <si>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</si>
  <si>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</si>
  <si>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</si>
  <si>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</si>
  <si>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</si>
  <si>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</si>
  <si>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</si>
  <si>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</si>
  <si>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</si>
  <si>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</si>
  <si>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</si>
  <si>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</si>
  <si>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</si>
  <si>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</si>
  <si>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</si>
  <si>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</si>
  <si>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</si>
  <si>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</si>
  <si>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</si>
  <si>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</si>
  <si>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</si>
  <si>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</si>
  <si>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</si>
  <si>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</si>
  <si>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</si>
  <si>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</si>
  <si>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</si>
  <si>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</si>
  <si>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</si>
  <si>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</si>
  <si>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</si>
  <si>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</si>
  <si>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</si>
  <si>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</si>
  <si>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</si>
  <si>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</si>
  <si>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</si>
  <si>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</si>
  <si>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</si>
  <si>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</si>
  <si>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</si>
  <si>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</si>
  <si>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</si>
  <si>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</si>
  <si>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</si>
  <si>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</si>
  <si>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</si>
  <si>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</si>
  <si>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</si>
  <si>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</si>
  <si>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</si>
  <si>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</si>
  <si>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</si>
  <si>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</si>
  <si>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</si>
  <si>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</si>
  <si>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</si>
  <si>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</si>
  <si>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</si>
  <si>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</si>
  <si>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</si>
  <si>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</si>
  <si>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</si>
  <si>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</si>
  <si>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</si>
  <si>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</si>
  <si>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</si>
  <si>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</si>
  <si>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</si>
  <si>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</si>
  <si>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</si>
  <si>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</si>
  <si>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</si>
  <si>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</si>
  <si>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</si>
  <si>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</si>
  <si>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</si>
  <si>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</si>
  <si>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</si>
  <si>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</si>
  <si>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</si>
  <si>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</si>
  <si>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</si>
  <si>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</si>
  <si>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</si>
  <si>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</si>
  <si>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</si>
  <si>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</si>
  <si>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</si>
  <si>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</si>
  <si>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</si>
  <si>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</si>
  <si>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</si>
  <si>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</si>
  <si>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</si>
  <si>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</si>
  <si>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</si>
  <si>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</si>
  <si>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</si>
  <si>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</si>
  <si>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</si>
  <si>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</si>
  <si>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</si>
  <si>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</si>
  <si>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</si>
  <si>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</si>
  <si>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</si>
  <si>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</si>
  <si>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</si>
  <si>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</si>
  <si>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</si>
  <si>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</si>
  <si>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414</t>
  </si>
  <si>
    <t xml:space="preserve">  414001</t>
  </si>
  <si>
    <t xml:space="preserve">  岳阳县交通运输局</t>
  </si>
  <si>
    <t xml:space="preserve">  414002</t>
  </si>
  <si>
    <t xml:space="preserve">  岳阳县道路运输管理所</t>
  </si>
  <si>
    <t xml:space="preserve">  414003</t>
  </si>
  <si>
    <t xml:space="preserve">  岳阳县交通工程质量和安全监督管理站</t>
  </si>
  <si>
    <t xml:space="preserve">  414004</t>
  </si>
  <si>
    <t xml:space="preserve">  岳阳县港口航务管理所</t>
  </si>
  <si>
    <t xml:space="preserve">  414005</t>
  </si>
  <si>
    <t xml:space="preserve">  岳阳县城市公共交通执法大队</t>
  </si>
  <si>
    <t xml:space="preserve">  414006</t>
  </si>
  <si>
    <t xml:space="preserve">  岳阳县交通运输综合行政执法大队</t>
  </si>
  <si>
    <t xml:space="preserve">  414007</t>
  </si>
  <si>
    <t xml:space="preserve">  岳阳县超限治理站</t>
  </si>
  <si>
    <t xml:space="preserve">  414008</t>
  </si>
  <si>
    <t xml:space="preserve">  岳阳县农村公路养护中心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</si>
  <si>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</si>
  <si>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</si>
  <si>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</si>
  <si>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</si>
  <si>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</si>
  <si>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</si>
  <si>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</si>
  <si>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</si>
  <si>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</si>
  <si>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</si>
  <si>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</si>
  <si>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</si>
  <si>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</si>
  <si>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</si>
  <si>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</si>
  <si>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</si>
  <si>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</si>
  <si>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</si>
  <si>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</si>
  <si>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</si>
  <si>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</si>
  <si>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>01</t>
  </si>
  <si>
    <t xml:space="preserve">    2101101</t>
  </si>
  <si>
    <t xml:space="preserve">    行政单位医疗</t>
  </si>
  <si>
    <t>214</t>
  </si>
  <si>
    <t xml:space="preserve">    2140101</t>
  </si>
  <si>
    <t xml:space="preserve">    行政运行</t>
  </si>
  <si>
    <t>221</t>
  </si>
  <si>
    <t>02</t>
  </si>
  <si>
    <t xml:space="preserve">    2210201</t>
  </si>
  <si>
    <t xml:space="preserve">    住房公积金</t>
  </si>
  <si>
    <t>03</t>
  </si>
  <si>
    <t>其他政府办公厅（室）及相关机构事务支出</t>
  </si>
  <si>
    <t>212</t>
  </si>
  <si>
    <t>08</t>
  </si>
  <si>
    <t>城市建设支出</t>
  </si>
  <si>
    <t>其他国有土地使用权出让收入安排的支出</t>
  </si>
  <si>
    <t>23</t>
  </si>
  <si>
    <t>航道维护</t>
  </si>
  <si>
    <t>其他公路水路运输支出</t>
  </si>
  <si>
    <t>06</t>
  </si>
  <si>
    <t>车辆购置税用于农村公路建设支出</t>
  </si>
  <si>
    <t>其他交通运输支出</t>
  </si>
  <si>
    <t>201</t>
  </si>
  <si>
    <t>04</t>
  </si>
  <si>
    <t xml:space="preserve">    2010401</t>
  </si>
  <si>
    <t xml:space="preserve">    2010399</t>
  </si>
  <si>
    <t xml:space="preserve">    2101102</t>
  </si>
  <si>
    <t xml:space="preserve">    事业单位医疗</t>
  </si>
  <si>
    <t>12</t>
  </si>
  <si>
    <t xml:space="preserve">    2140112</t>
  </si>
  <si>
    <t xml:space="preserve">    公路运输管理</t>
  </si>
  <si>
    <t xml:space="preserve">    航道维护</t>
  </si>
  <si>
    <t xml:space="preserve">    其他政府办公厅（室）及相关机构事务支出</t>
  </si>
  <si>
    <t xml:space="preserve">   其他政府办公厅（室）及相关机构事务支出</t>
  </si>
  <si>
    <t>2010399</t>
  </si>
  <si>
    <t>2120804</t>
  </si>
  <si>
    <t xml:space="preserve">    农村基础设施建设支出</t>
  </si>
  <si>
    <t>2120899</t>
  </si>
  <si>
    <t xml:space="preserve">    其他国有土地使用权出让收入安排的支出</t>
  </si>
  <si>
    <t>2140699</t>
  </si>
  <si>
    <t xml:space="preserve">    车辆购置税其他支出</t>
  </si>
  <si>
    <t>2140106</t>
  </si>
  <si>
    <t xml:space="preserve">    公路养护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</si>
  <si>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</si>
  <si>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</si>
  <si>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</si>
  <si>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</si>
  <si>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</si>
  <si>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</si>
  <si>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</si>
  <si>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</si>
  <si>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</si>
  <si>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</si>
  <si>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</si>
  <si>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</si>
  <si>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</si>
  <si>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</si>
  <si>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</si>
  <si>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</si>
  <si>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</si>
  <si>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</si>
  <si>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414001</t>
  </si>
  <si>
    <t xml:space="preserve">    城市建设支出</t>
  </si>
  <si>
    <t xml:space="preserve">    其他公路水路运输支出</t>
  </si>
  <si>
    <t xml:space="preserve">    车辆购置税用于农村公路建设支出</t>
  </si>
  <si>
    <t xml:space="preserve">    其他交通运输支出</t>
  </si>
  <si>
    <t xml:space="preserve">    414002</t>
  </si>
  <si>
    <t xml:space="preserve">    414003</t>
  </si>
  <si>
    <t xml:space="preserve">    414004</t>
  </si>
  <si>
    <t xml:space="preserve">    414005</t>
  </si>
  <si>
    <t xml:space="preserve">    414006</t>
  </si>
  <si>
    <t xml:space="preserve">    414007</t>
  </si>
  <si>
    <t xml:space="preserve">    414008</t>
  </si>
  <si>
    <t>农村基础设施建设支出</t>
  </si>
  <si>
    <t>车辆购置税其他支出</t>
  </si>
  <si>
    <t>公路养护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</si>
  <si>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</si>
  <si>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</si>
  <si>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</si>
  <si>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</si>
  <si>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</si>
  <si>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</si>
  <si>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</si>
  <si>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</si>
  <si>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</si>
  <si>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</si>
  <si>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</si>
  <si>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</si>
  <si>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</si>
  <si>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</si>
  <si>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</si>
  <si>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</si>
  <si>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</si>
  <si>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</si>
  <si>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</si>
  <si>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</si>
  <si>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</si>
  <si>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</si>
  <si>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</si>
  <si>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</si>
  <si>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</si>
  <si>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2080505</t>
  </si>
  <si>
    <t xml:space="preserve">     2089999</t>
  </si>
  <si>
    <t xml:space="preserve">     2101101</t>
  </si>
  <si>
    <t xml:space="preserve">     2140101</t>
  </si>
  <si>
    <t xml:space="preserve">     2210201</t>
  </si>
  <si>
    <t xml:space="preserve">     2010401</t>
  </si>
  <si>
    <t xml:space="preserve">     2101102</t>
  </si>
  <si>
    <t xml:space="preserve">     2140112</t>
  </si>
  <si>
    <t xml:space="preserve">   2140123</t>
  </si>
  <si>
    <t xml:space="preserve">     2010399</t>
  </si>
  <si>
    <t xml:space="preserve"> 2010399</t>
  </si>
  <si>
    <t>部门公开表08</t>
  </si>
  <si>
    <t>单位：414_岳阳县交通运输局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</si>
  <si>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</si>
  <si>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</si>
  <si>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</si>
  <si>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</si>
  <si>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</si>
  <si>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</si>
  <si>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</si>
  <si>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</si>
  <si>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</si>
  <si>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</si>
  <si>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</si>
  <si>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</si>
  <si>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</si>
  <si>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</si>
  <si>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</si>
  <si>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</si>
  <si>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</si>
  <si>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</si>
  <si>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</si>
  <si>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</si>
  <si>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</si>
  <si>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</si>
  <si>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</si>
  <si>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</si>
  <si>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</si>
  <si>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</si>
  <si>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</si>
  <si>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</si>
  <si>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</si>
  <si>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</si>
  <si>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</si>
  <si>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30207</t>
  </si>
  <si>
    <t xml:space="preserve">  邮电费</t>
  </si>
  <si>
    <t xml:space="preserve">  30205</t>
  </si>
  <si>
    <t xml:space="preserve">  水费</t>
  </si>
  <si>
    <t xml:space="preserve">  30213</t>
  </si>
  <si>
    <t xml:space="preserve">  维修（护）费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</si>
  <si>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</si>
  <si>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</si>
  <si>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</si>
  <si>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</si>
  <si>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30211</t>
  </si>
  <si>
    <t xml:space="preserve">  差旅费</t>
  </si>
  <si>
    <t xml:space="preserve">  30209</t>
  </si>
  <si>
    <t xml:space="preserve">  物业管理费</t>
  </si>
  <si>
    <t xml:space="preserve">  30206</t>
  </si>
  <si>
    <t xml:space="preserve">  电费</t>
  </si>
  <si>
    <t xml:space="preserve">  30202</t>
  </si>
  <si>
    <t xml:space="preserve">  印刷费</t>
  </si>
  <si>
    <t xml:space="preserve">  30299</t>
  </si>
  <si>
    <t xml:space="preserve">  其他商品和服务支出</t>
  </si>
  <si>
    <t xml:space="preserve">  30215</t>
  </si>
  <si>
    <t xml:space="preserve">  会议费</t>
  </si>
  <si>
    <t xml:space="preserve">  30226</t>
  </si>
  <si>
    <t xml:space="preserve">  劳务费</t>
  </si>
  <si>
    <t xml:space="preserve">  30227</t>
  </si>
  <si>
    <t xml:space="preserve">  委托业务费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</si>
  <si>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</si>
  <si>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</si>
  <si>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</si>
  <si>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</si>
  <si>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</si>
  <si>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</si>
  <si>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</si>
  <si>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</si>
  <si>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</si>
  <si>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</si>
  <si>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</si>
  <si>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</si>
  <si>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</si>
  <si>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</si>
  <si>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</si>
  <si>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</si>
  <si>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</si>
  <si>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</si>
  <si>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</si>
  <si>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</si>
  <si>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</si>
  <si>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</si>
  <si>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</si>
  <si>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</si>
  <si>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</si>
  <si>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</si>
  <si>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</si>
  <si>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</si>
  <si>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</si>
  <si>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</si>
  <si>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</si>
  <si>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</si>
  <si>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</si>
  <si>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</si>
  <si>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</si>
  <si>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</si>
  <si>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</si>
  <si>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</si>
  <si>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</si>
  <si>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</si>
  <si>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</si>
  <si>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</si>
  <si>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</si>
  <si>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</si>
  <si>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</si>
  <si>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</si>
  <si>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</si>
  <si>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</si>
  <si>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</si>
  <si>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</si>
  <si>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</si>
  <si>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</si>
  <si>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</si>
  <si>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</si>
  <si>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</si>
  <si>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</si>
  <si>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</si>
  <si>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</si>
  <si>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</si>
  <si>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</si>
  <si>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</si>
  <si>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</si>
  <si>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</si>
  <si>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</si>
  <si>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</si>
  <si>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</si>
  <si>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</si>
  <si>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</si>
  <si>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</si>
  <si>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</si>
  <si>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</si>
  <si>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</si>
  <si>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</si>
  <si>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</si>
  <si>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</si>
  <si>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</si>
  <si>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</si>
  <si>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</si>
  <si>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</si>
  <si>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</si>
  <si>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</si>
  <si>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</si>
  <si>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</si>
  <si>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</si>
  <si>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</si>
  <si>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</si>
  <si>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</si>
  <si>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</si>
  <si>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</si>
  <si>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</si>
  <si>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</si>
  <si>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</si>
  <si>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</si>
  <si>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</si>
  <si>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</si>
  <si>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</si>
  <si>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</si>
  <si>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</si>
  <si>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</si>
  <si>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</si>
  <si>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</si>
  <si>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</si>
  <si>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</si>
  <si>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414001</t>
  </si>
  <si>
    <t xml:space="preserve">   春运</t>
  </si>
  <si>
    <t xml:space="preserve">   会议费</t>
  </si>
  <si>
    <t xml:space="preserve">   交通运输管理经费及项目经费</t>
  </si>
  <si>
    <t xml:space="preserve">   交通战备物资</t>
  </si>
  <si>
    <t xml:space="preserve">   民桥民渡</t>
  </si>
  <si>
    <t xml:space="preserve">   414002</t>
  </si>
  <si>
    <t xml:space="preserve">   打非治违专项经费</t>
  </si>
  <si>
    <t xml:space="preserve">   道路运输管理</t>
  </si>
  <si>
    <t xml:space="preserve">   414003</t>
  </si>
  <si>
    <t xml:space="preserve">   交通工程质量和安全监督经费</t>
  </si>
  <si>
    <t xml:space="preserve">   414004</t>
  </si>
  <si>
    <t xml:space="preserve">   港口航务管理经费</t>
  </si>
  <si>
    <t xml:space="preserve">   公务船运行维护费</t>
  </si>
  <si>
    <t xml:space="preserve">   海事管理及应急救援经费</t>
  </si>
  <si>
    <t xml:space="preserve">   414005</t>
  </si>
  <si>
    <t xml:space="preserve">   城市公共交通执法经费</t>
  </si>
  <si>
    <t xml:space="preserve">   客运市场整治</t>
  </si>
  <si>
    <t xml:space="preserve">   414006</t>
  </si>
  <si>
    <t xml:space="preserve">   公路巡查及公路执法</t>
  </si>
  <si>
    <t xml:space="preserve">   交通运输综合行政执法经费</t>
  </si>
  <si>
    <t xml:space="preserve">   414007</t>
  </si>
  <si>
    <t xml:space="preserve">   超载超限治理项目</t>
  </si>
  <si>
    <t xml:space="preserve">   414008</t>
  </si>
  <si>
    <t xml:space="preserve">   农村公路维修与养护经费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</si>
  <si>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</si>
  <si>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</si>
  <si>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</si>
  <si>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</si>
  <si>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</si>
  <si>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</si>
  <si>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</si>
  <si>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</si>
  <si>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</si>
  <si>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</si>
  <si>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</si>
  <si>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</si>
  <si>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</si>
  <si>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</si>
  <si>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414001</t>
  </si>
  <si>
    <t xml:space="preserve">  春运</t>
  </si>
  <si>
    <t>保证项目运转</t>
  </si>
  <si>
    <t>产出指标</t>
  </si>
  <si>
    <t>时效指标</t>
  </si>
  <si>
    <t>完成时间</t>
  </si>
  <si>
    <t>春运期内40-50天</t>
  </si>
  <si>
    <t>项目完成时间</t>
  </si>
  <si>
    <t>未达标准酌情扣分</t>
  </si>
  <si>
    <t>天</t>
  </si>
  <si>
    <t>定量</t>
  </si>
  <si>
    <t>数量指标</t>
  </si>
  <si>
    <t>安全培训宣传次数</t>
  </si>
  <si>
    <t>≥3</t>
  </si>
  <si>
    <t>举办安全培训会、制作安全宣传品</t>
  </si>
  <si>
    <t>次</t>
  </si>
  <si>
    <t>质量指标</t>
  </si>
  <si>
    <t>运行效率</t>
  </si>
  <si>
    <t>高效</t>
  </si>
  <si>
    <t>无</t>
  </si>
  <si>
    <t>定性</t>
  </si>
  <si>
    <t>效益指标</t>
  </si>
  <si>
    <t>经济效益指标</t>
  </si>
  <si>
    <t>生态效益指标</t>
  </si>
  <si>
    <t>社会效益指标</t>
  </si>
  <si>
    <t>春运期间道路安全率</t>
  </si>
  <si>
    <t>≥99%</t>
  </si>
  <si>
    <t>春运期间道路安全、健康、通畅、温馨</t>
  </si>
  <si>
    <t>%</t>
  </si>
  <si>
    <t>满意度指标</t>
  </si>
  <si>
    <t>服务对象满意度指标</t>
  </si>
  <si>
    <t>服务对象满意度</t>
  </si>
  <si>
    <t>≥95%</t>
  </si>
  <si>
    <t>服务对象满意</t>
  </si>
  <si>
    <t>成本指标</t>
  </si>
  <si>
    <t>经济成本指标</t>
  </si>
  <si>
    <t>预算控制数</t>
  </si>
  <si>
    <t>≤8</t>
  </si>
  <si>
    <t>元</t>
  </si>
  <si>
    <t>≤</t>
  </si>
  <si>
    <t>社会成本指标</t>
  </si>
  <si>
    <t>生态环境成本指标</t>
  </si>
  <si>
    <t>≤45000</t>
  </si>
  <si>
    <t>未达指标值的按标准扣分</t>
  </si>
  <si>
    <t>按会议精神落实到位</t>
  </si>
  <si>
    <t>100%</t>
  </si>
  <si>
    <t>会议精神100%传达落实</t>
  </si>
  <si>
    <t>满意</t>
  </si>
  <si>
    <t>≥</t>
  </si>
  <si>
    <t>会议标准</t>
  </si>
  <si>
    <t>高质量</t>
  </si>
  <si>
    <t>高质量高标准完成</t>
  </si>
  <si>
    <t>会议次数</t>
  </si>
  <si>
    <t>30次</t>
  </si>
  <si>
    <t>全年召开会议30次</t>
  </si>
  <si>
    <t>会议完成时间</t>
  </si>
  <si>
    <t>1年</t>
  </si>
  <si>
    <t>12月底完成</t>
  </si>
  <si>
    <t>年</t>
  </si>
  <si>
    <t xml:space="preserve">  交通运输管理经费及项目经费</t>
  </si>
  <si>
    <t>交通运输管理经费及项目经费</t>
  </si>
  <si>
    <t>项目个数</t>
  </si>
  <si>
    <t>1</t>
  </si>
  <si>
    <t>项目完成数</t>
  </si>
  <si>
    <t>个</t>
  </si>
  <si>
    <t>单位运行效率</t>
  </si>
  <si>
    <t>本财政年度完成</t>
  </si>
  <si>
    <t>≤98.76</t>
  </si>
  <si>
    <t>提高公路市场运输管理水平</t>
  </si>
  <si>
    <t>逐年提高</t>
  </si>
  <si>
    <t>公路市场运输管理水平</t>
  </si>
  <si>
    <t xml:space="preserve">  交通战备物资</t>
  </si>
  <si>
    <t>国防教育普及宣传完成率</t>
  </si>
  <si>
    <t>国防教育日向县城居民开展普及国防教育、宣传爱国精神、发放宣传手册等</t>
  </si>
  <si>
    <t>培训完成时间</t>
  </si>
  <si>
    <t>本年度完成</t>
  </si>
  <si>
    <t>学习培训完成率</t>
  </si>
  <si>
    <t>分批配合民兵集训工作</t>
  </si>
  <si>
    <t>学习培训次数</t>
  </si>
  <si>
    <t>≥4</t>
  </si>
  <si>
    <t>≤6</t>
  </si>
  <si>
    <t xml:space="preserve">  民桥民渡</t>
  </si>
  <si>
    <t>未过到评判标准扣分</t>
  </si>
  <si>
    <t>民桥民桥通畅率</t>
  </si>
  <si>
    <t>28个</t>
  </si>
  <si>
    <t>民桥民渡畅通保证百姓安全出行</t>
  </si>
  <si>
    <t>按财政预算批复</t>
  </si>
  <si>
    <t>民桥民渡养护经费</t>
  </si>
  <si>
    <t>民桥民渡数量</t>
  </si>
  <si>
    <t>民桥民渡经费</t>
  </si>
  <si>
    <t>2022年</t>
  </si>
  <si>
    <t>半年</t>
  </si>
  <si>
    <t>半年度发放</t>
  </si>
  <si>
    <t>民桥民渡养护</t>
  </si>
  <si>
    <t>≤444000</t>
  </si>
  <si>
    <t>群众满意度</t>
  </si>
  <si>
    <t>分</t>
  </si>
  <si>
    <t>414002</t>
  </si>
  <si>
    <t>岳阳县道路运输管理所</t>
  </si>
  <si>
    <t xml:space="preserve">  打非治违专项经费</t>
  </si>
  <si>
    <t>岳阳县道路运输管理所其他人员运转经费</t>
  </si>
  <si>
    <t>≤347.10</t>
  </si>
  <si>
    <t>提高道路运输管理水平</t>
  </si>
  <si>
    <t>道路运输管理水平</t>
  </si>
  <si>
    <t xml:space="preserve">  道路运输管理</t>
  </si>
  <si>
    <t>保障全县道路运输市场管理工作的顺利开展</t>
  </si>
  <si>
    <t>执法成本</t>
  </si>
  <si>
    <t>≤1340000</t>
  </si>
  <si>
    <t>未达指标值扣分</t>
  </si>
  <si>
    <t>保护道路运输生态环境达标率</t>
  </si>
  <si>
    <t>≥90%</t>
  </si>
  <si>
    <t>保护道路运输生态环境</t>
  </si>
  <si>
    <t>减少车辆事故的发生保障</t>
  </si>
  <si>
    <t>≤3%</t>
  </si>
  <si>
    <t>减少车辆事故的发生</t>
  </si>
  <si>
    <t>提高道路运输业的合格率</t>
  </si>
  <si>
    <t>道路运输业主满意度</t>
  </si>
  <si>
    <t>案件办结率</t>
  </si>
  <si>
    <t>查获违法车辆</t>
  </si>
  <si>
    <t>台</t>
  </si>
  <si>
    <t>2100台违法处理</t>
  </si>
  <si>
    <t>2022年案件办理时效</t>
  </si>
  <si>
    <t>≤3个月</t>
  </si>
  <si>
    <t>案件办理时效</t>
  </si>
  <si>
    <t>月</t>
  </si>
  <si>
    <t>414003</t>
  </si>
  <si>
    <t>岳阳县交通工程质量和安全监督管理站</t>
  </si>
  <si>
    <t xml:space="preserve">  交通工程质量和安全监督经费</t>
  </si>
  <si>
    <t>保证单位正常运转</t>
  </si>
  <si>
    <t>≤36.73</t>
  </si>
  <si>
    <t>提高交通工程质量检测水平</t>
  </si>
  <si>
    <t>交通工程质量检测水平</t>
  </si>
  <si>
    <t>414004</t>
  </si>
  <si>
    <t>岳阳县港口航务管理所</t>
  </si>
  <si>
    <t xml:space="preserve">  港口航务管理经费</t>
  </si>
  <si>
    <t>港口航务管理经费</t>
  </si>
  <si>
    <t xml:space="preserve">	 单位运行效率</t>
  </si>
  <si>
    <t>无未达标准酌情扣分</t>
  </si>
  <si>
    <t>≤129.86</t>
  </si>
  <si>
    <t xml:space="preserve">	 服务对象满意</t>
  </si>
  <si>
    <t>提高水路运输管理水平</t>
  </si>
  <si>
    <t xml:space="preserve">  公务船运行维护费</t>
  </si>
  <si>
    <t>公务船运行维护费</t>
  </si>
  <si>
    <t>维修保养次数</t>
  </si>
  <si>
    <t>≥6次</t>
  </si>
  <si>
    <t xml:space="preserve">	 未达指标值酌情扣分</t>
  </si>
  <si>
    <t>维护质量</t>
  </si>
  <si>
    <t>高标准高质量完成</t>
  </si>
  <si>
    <t>12月完成</t>
  </si>
  <si>
    <t>公务船运行成本</t>
  </si>
  <si>
    <t>≤374万</t>
  </si>
  <si>
    <t>运行成本</t>
  </si>
  <si>
    <t>未达指标值酌情扣分</t>
  </si>
  <si>
    <t>社会公众满意度</t>
  </si>
  <si>
    <t>港口航道良性运行</t>
  </si>
  <si>
    <t>运转状态良好</t>
  </si>
  <si>
    <t>保障港口航道良性运行</t>
  </si>
  <si>
    <t xml:space="preserve">  海事管理及应急救援经费</t>
  </si>
  <si>
    <t>海事管理及应急救援经费</t>
  </si>
  <si>
    <t>海事管理及救援成本</t>
  </si>
  <si>
    <t>≤20万</t>
  </si>
  <si>
    <t>救援成本</t>
  </si>
  <si>
    <t>水上交通安全</t>
  </si>
  <si>
    <t>运行良好</t>
  </si>
  <si>
    <t>保障水上交通运行安全</t>
  </si>
  <si>
    <t>应急救援次数</t>
  </si>
  <si>
    <t>≥10次</t>
  </si>
  <si>
    <t>救援质量</t>
  </si>
  <si>
    <t>414005</t>
  </si>
  <si>
    <t>岳阳县城市公共交通执法大队</t>
  </si>
  <si>
    <t xml:space="preserve">  城市公共交通执法经费</t>
  </si>
  <si>
    <t>城市公共交通执法经费</t>
  </si>
  <si>
    <t>提高城市公共交通执法水平</t>
  </si>
  <si>
    <t>城市公共交通执法水平</t>
  </si>
  <si>
    <t>≤48.53</t>
  </si>
  <si>
    <t xml:space="preserve">  客运市场整治</t>
  </si>
  <si>
    <t>维护客运市场运行秩序，整治非法客运市场。</t>
  </si>
  <si>
    <t>提高公交服务水平</t>
  </si>
  <si>
    <t>交通公交服务水平</t>
  </si>
  <si>
    <t>≤39.58</t>
  </si>
  <si>
    <t>414006</t>
  </si>
  <si>
    <t>岳阳县交通运输综合行政执法大队</t>
  </si>
  <si>
    <t xml:space="preserve">  公路巡查及公路执法</t>
  </si>
  <si>
    <t xml:space="preserve">保障全县公路巡查和执法项目的正常开展 
</t>
  </si>
  <si>
    <t>公路破坏或公路占用件/次</t>
  </si>
  <si>
    <t>127件次</t>
  </si>
  <si>
    <t>查处公路顽瘴痼疾</t>
  </si>
  <si>
    <t>未达标准酎情扣分</t>
  </si>
  <si>
    <t>案件办理的时效</t>
  </si>
  <si>
    <t>≤60天</t>
  </si>
  <si>
    <t>办案期限</t>
  </si>
  <si>
    <t>路产路权维护</t>
  </si>
  <si>
    <t>≤103</t>
  </si>
  <si>
    <t>执法成本超预算按指标值内容扣分</t>
  </si>
  <si>
    <t>95%</t>
  </si>
  <si>
    <t>维护交通运输正常运行</t>
  </si>
  <si>
    <t>减少道路破损</t>
  </si>
  <si>
    <t>≥500千米</t>
  </si>
  <si>
    <t>千米</t>
  </si>
  <si>
    <t xml:space="preserve">  交通运输综合行政执法经费</t>
  </si>
  <si>
    <t>提高道路运输质量检测水平</t>
  </si>
  <si>
    <t>道路运输质量检测水平</t>
  </si>
  <si>
    <t>无项目完成数</t>
  </si>
  <si>
    <t>≤35.76</t>
  </si>
  <si>
    <t>414007</t>
  </si>
  <si>
    <t>岳阳县超限治理站</t>
  </si>
  <si>
    <t xml:space="preserve">  超载超限治理项目</t>
  </si>
  <si>
    <t>保障全县超载超限工作的开展</t>
  </si>
  <si>
    <t>≤2000000</t>
  </si>
  <si>
    <t>执法成本超预算按指标内容扣分</t>
  </si>
  <si>
    <t>源头企业超限治理</t>
  </si>
  <si>
    <t>≤200000</t>
  </si>
  <si>
    <t>查获超限车辆台次</t>
  </si>
  <si>
    <t>200台次</t>
  </si>
  <si>
    <t>≥955%</t>
  </si>
  <si>
    <t>减少路面损毁</t>
  </si>
  <si>
    <t>≤100千米</t>
  </si>
  <si>
    <t>降低因超限引发的事故</t>
  </si>
  <si>
    <t>≤10%</t>
  </si>
  <si>
    <t>414008</t>
  </si>
  <si>
    <t>岳阳县农村公路养护中心</t>
  </si>
  <si>
    <t xml:space="preserve">  农村公路维修与养护经费</t>
  </si>
  <si>
    <t>提高农村公路维修和养护水平</t>
  </si>
  <si>
    <t>≤1489.91</t>
  </si>
  <si>
    <t>提高农村公路养护管理水平</t>
  </si>
  <si>
    <t>农村公路养护管理水平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</si>
  <si>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</si>
  <si>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</si>
  <si>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</si>
  <si>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</si>
  <si>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</si>
  <si>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</si>
  <si>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</si>
  <si>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</si>
  <si>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</si>
  <si>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</si>
  <si>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</si>
  <si>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</si>
  <si>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</si>
  <si>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</si>
  <si>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</si>
  <si>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</si>
  <si>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</si>
  <si>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>保障单位日常工作的正常运转、提高全县道路运输管理水平。</t>
  </si>
  <si>
    <t>全面落实全县交通运输工作大会精神，以强抓队伍建设凝聚新活力，强抓行业管理展现新作为，强抓项目建设创造新业绩，强抓安全维稳彰显新担当，强抓文明创建树立新形象的工作要求，奋力开启农村公路养护中心工作新局面，加强全县农村公路的管理和养护,确保公路完好畅通,更好的为农村经济社会发展服务</t>
  </si>
  <si>
    <t>重点工作任务完成</t>
  </si>
  <si>
    <t>农村公路路面中修</t>
  </si>
  <si>
    <t>108</t>
  </si>
  <si>
    <t>公里</t>
  </si>
  <si>
    <t>反映农村公路路面中修完成情况，完成率不到90%的不记分,满90%不到100%的扣除50%的得分,达到100%的记满分</t>
  </si>
  <si>
    <t xml:space="preserve"> 顽瘴痼疾整治项目</t>
  </si>
  <si>
    <t>470</t>
  </si>
  <si>
    <t>反映顽瘴痼疾整治项目完成情况，完成率不到90%的不记分,满90%不到100%的扣除50%的得分,达到100%的记满分</t>
  </si>
  <si>
    <t>危桥改造</t>
  </si>
  <si>
    <t>22</t>
  </si>
  <si>
    <t>座</t>
  </si>
  <si>
    <t>反映危桥改造完成情况，完成率不到90%的不记分,满90%不到100%的扣除50%的得分,达到100%的记满分</t>
  </si>
  <si>
    <t>安防工程</t>
  </si>
  <si>
    <t>263</t>
  </si>
  <si>
    <t>反映安防工程完成情况，完成率不到90%的不记分,满90%不到100%的扣除50%的得分,达到100%的记满分</t>
  </si>
  <si>
    <t>履职目标实现</t>
  </si>
  <si>
    <t xml:space="preserve"> 年度目标实现率</t>
  </si>
  <si>
    <t>100</t>
  </si>
  <si>
    <t>年度目标实现率不到90%的不记分,满90%不到100%的扣除50%的得分,达到100%的记满分</t>
  </si>
  <si>
    <t>履职效益</t>
  </si>
  <si>
    <t xml:space="preserve"> 社会效益指标农村公路畅通率</t>
  </si>
  <si>
    <t>反映全县农村公路通畅状况</t>
  </si>
  <si>
    <t xml:space="preserve"> 经济效益指标好路率</t>
  </si>
  <si>
    <t>95</t>
  </si>
  <si>
    <t>反映全县农村公路路况</t>
  </si>
  <si>
    <t xml:space="preserve"> 经济效益指标公用支出控制率</t>
  </si>
  <si>
    <t>反映公用支出控制情况</t>
  </si>
  <si>
    <t>满意度</t>
  </si>
  <si>
    <t xml:space="preserve"> 社会满意度</t>
  </si>
  <si>
    <t>反映社会公众或服务对象在部门履职效果、解决民众关心的热点问题等方面的满意程度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</si>
</sst>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000_ "/>
    <numFmt numFmtId="178" formatCode="#0.00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>
      <alignment vertical="center"/>
    </xf>
    <xf numFmtId="4" fontId="4" fillId="0" borderId="2" xfId="0" applyNumberFormat="1" applyFont="1" applyBorder="1" applyAlignment="1">
      <alignment vertical="center" wrapText="1"/>
    </xf>
    <xf numFmtId="0" fontId="0" fillId="0" borderId="3" xfId="0" applyBorder="1">
      <alignment vertical="center"/>
    </xf>
    <xf numFmtId="4" fontId="4" fillId="0" borderId="4" xfId="0" applyNumberFormat="1" applyFont="1" applyBorder="1" applyAlignment="1">
      <alignment vertical="center" wrapText="1"/>
    </xf>
    <xf numFmtId="176" fontId="10" fillId="2" borderId="4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49" fontId="5" fillId="2" borderId="1" xfId="0" applyNumberFormat="1" applyFont="1" applyFill="1" applyBorder="1" applyAlignment="1">
      <alignment vertical="center" wrapText="1"/>
    </xf>
    <xf numFmtId="177" fontId="0" fillId="0" borderId="0" xfId="0" applyNumberFormat="1">
      <alignment vertical="center"/>
    </xf>
    <xf numFmtId="0" fontId="0" fillId="0" borderId="4" xfId="0" applyFont="1" applyBorder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178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0" fillId="0" borderId="5" xfId="0" applyFont="1" applyBorder="1">
      <alignment vertical="center"/>
    </xf>
    <xf numFmtId="4" fontId="4" fillId="2" borderId="1" xfId="0" applyNumberFormat="1" applyFont="1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>
      <alignment vertical="center"/>
    </xf>
    <xf numFmtId="0" fontId="11" fillId="0" borderId="5" xfId="0" applyFont="1" applyBorder="1">
      <alignment vertical="center"/>
    </xf>
    <xf numFmtId="176" fontId="10" fillId="2" borderId="7" xfId="0" applyNumberFormat="1" applyFont="1" applyFill="1" applyBorder="1" applyAlignment="1">
      <alignment horizontal="right" vertical="center" wrapText="1"/>
    </xf>
    <xf numFmtId="0" fontId="0" fillId="0" borderId="2" xfId="0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right" vertical="center"/>
    </xf>
    <xf numFmtId="0" fontId="8" fillId="2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0" xfId="0" applyNumberFormat="1" applyFont="1" applyFill="1" applyAlignment="1">
      <alignment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8.xml"/><Relationship Id="rId32" Type="http://schemas.openxmlformats.org/officeDocument/2006/relationships/externalLink" Target="externalLinks/externalLink7.xml"/><Relationship Id="rId31" Type="http://schemas.openxmlformats.org/officeDocument/2006/relationships/externalLink" Target="externalLinks/externalLink6.xml"/><Relationship Id="rId30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4.xml"/><Relationship Id="rId28" Type="http://schemas.openxmlformats.org/officeDocument/2006/relationships/externalLink" Target="externalLinks/externalLink3.xml"/><Relationship Id="rId27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14002%20&#23731;&#38451;&#21439;&#36947;&#36335;&#36816;&#36755;&#31649;&#29702;&#25152;2023&#24180;&#37096;&#38376;&#39044;&#31639;&#20844;&#24320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14003%20&#36136;&#37327;&#30417;&#30563;&#31649;&#29702;&#31449;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414004%20&#28207;&#21475;&#33322;&#21153;&#31649;&#29702;&#25152;&#1229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14005%20&#22478;&#24066;&#20844;&#20849;&#20132;&#36890;&#25191;&#27861;&#22823;&#38431;&#1229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414006%20&#20132;&#36890;&#36816;&#36755;&#32508;&#21512;&#34892;&#25919;&#25191;&#27861;&#22823;&#38431;%20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414007%20&#36229;&#38480;&#27835;&#29702;&#31449;&#1229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414008%20&#23731;&#38451;&#21439;&#20892;&#26449;&#20844;&#36335;&#20859;&#25252;&#20013;&#24515;2023&#24180;&#37096;&#38376;&#39044;&#31639;&#20844;&#24320;&#3492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3731;&#38451;&#21439;&#20892;&#26449;&#20844;&#36335;&#20859;&#25252;&#20013;&#24515;2023&#24180;&#37096;&#38376;&#39044;&#31639;&#20844;&#24320;&#34920;02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 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工资福利(政府预算)"/>
      <sheetName val="9工资福利"/>
      <sheetName val="10个人家庭(政府预算)"/>
      <sheetName val="11个人家庭"/>
      <sheetName val="12商品服务(政府预算)"/>
      <sheetName val="13商品服务"/>
      <sheetName val="14三公"/>
      <sheetName val="15政府性基金"/>
      <sheetName val="16政府性基金(政府预算)"/>
      <sheetName val="17政府性基金（部门预算）"/>
      <sheetName val="18国有资本经营预算"/>
      <sheetName val="19财政专户管理资金"/>
      <sheetName val="20专项清单"/>
      <sheetName val="21项目支出绩效目标表"/>
      <sheetName val="22整体支出绩效目标表"/>
      <sheetName val="23其他资金绩效目标表"/>
    </sheetNames>
    <sheetDataSet>
      <sheetData sheetId="0"/>
      <sheetData sheetId="1"/>
      <sheetData sheetId="2">
        <row r="6">
          <cell r="D6">
            <v>430.84</v>
          </cell>
        </row>
        <row r="7">
          <cell r="B7">
            <v>868.023028</v>
          </cell>
        </row>
        <row r="7">
          <cell r="F7">
            <v>579.26</v>
          </cell>
        </row>
        <row r="8">
          <cell r="B8">
            <v>190</v>
          </cell>
        </row>
        <row r="8">
          <cell r="F8">
            <v>64.38</v>
          </cell>
        </row>
        <row r="10">
          <cell r="H10">
            <v>1124.06</v>
          </cell>
        </row>
        <row r="11">
          <cell r="F11">
            <v>313.12</v>
          </cell>
        </row>
        <row r="12">
          <cell r="F12">
            <v>167.3</v>
          </cell>
        </row>
        <row r="13">
          <cell r="D13">
            <v>57.434976</v>
          </cell>
        </row>
        <row r="15">
          <cell r="D15">
            <v>32.096016</v>
          </cell>
        </row>
        <row r="19">
          <cell r="D19">
            <v>563.15</v>
          </cell>
        </row>
        <row r="25">
          <cell r="D25">
            <v>40.542336</v>
          </cell>
        </row>
        <row r="38">
          <cell r="B38">
            <v>66.04</v>
          </cell>
        </row>
      </sheetData>
      <sheetData sheetId="3"/>
      <sheetData sheetId="4"/>
      <sheetData sheetId="5"/>
      <sheetData sheetId="6"/>
      <sheetData sheetId="7">
        <row r="7">
          <cell r="D7">
            <v>430.84</v>
          </cell>
        </row>
        <row r="8">
          <cell r="B8">
            <v>868.023028</v>
          </cell>
        </row>
        <row r="9">
          <cell r="B9">
            <v>190</v>
          </cell>
        </row>
        <row r="14">
          <cell r="B14">
            <v>66.04</v>
          </cell>
        </row>
        <row r="14">
          <cell r="D14">
            <v>57.434976</v>
          </cell>
        </row>
        <row r="16">
          <cell r="D16">
            <v>32.096016</v>
          </cell>
        </row>
        <row r="20">
          <cell r="D20">
            <v>563.15</v>
          </cell>
        </row>
        <row r="26">
          <cell r="D26">
            <v>40.542336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 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工资福利(政府预算)"/>
      <sheetName val="9工资福利"/>
      <sheetName val="10个人家庭(政府预算)"/>
      <sheetName val="11个人家庭"/>
      <sheetName val="12商品服务(政府预算)"/>
      <sheetName val="13商品服务"/>
      <sheetName val="14三公"/>
      <sheetName val="15政府性基金"/>
      <sheetName val="16政府性基金(政府预算)"/>
      <sheetName val="17政府性基金（部门预算）"/>
      <sheetName val="18国有资本经营预算"/>
      <sheetName val="19财政专户管理资金"/>
      <sheetName val="20专项清单"/>
      <sheetName val="21项目支出绩效目标表"/>
      <sheetName val="22整体支出绩效目标表"/>
      <sheetName val="23其他资金绩效目标表"/>
    </sheetNames>
    <sheetDataSet>
      <sheetData sheetId="0"/>
      <sheetData sheetId="1"/>
      <sheetData sheetId="2">
        <row r="7">
          <cell r="B7">
            <v>99.93174</v>
          </cell>
        </row>
        <row r="7">
          <cell r="F7">
            <v>56.60174</v>
          </cell>
        </row>
        <row r="8">
          <cell r="F8">
            <v>7.2</v>
          </cell>
        </row>
        <row r="10">
          <cell r="H10">
            <v>100.53174</v>
          </cell>
        </row>
        <row r="11">
          <cell r="F11">
            <v>33.13</v>
          </cell>
        </row>
        <row r="12">
          <cell r="F12">
            <v>3.6</v>
          </cell>
        </row>
        <row r="13">
          <cell r="D13">
            <v>5.90988</v>
          </cell>
        </row>
        <row r="15">
          <cell r="D15">
            <v>3.30258</v>
          </cell>
        </row>
        <row r="19">
          <cell r="D19">
            <v>87.15</v>
          </cell>
        </row>
        <row r="25">
          <cell r="D25">
            <v>4.17168</v>
          </cell>
        </row>
        <row r="38">
          <cell r="B38">
            <v>0.6</v>
          </cell>
        </row>
      </sheetData>
      <sheetData sheetId="3"/>
      <sheetData sheetId="4"/>
      <sheetData sheetId="5"/>
      <sheetData sheetId="6"/>
      <sheetData sheetId="7">
        <row r="8">
          <cell r="B8">
            <v>99.93174</v>
          </cell>
        </row>
        <row r="14">
          <cell r="B14">
            <v>0.6</v>
          </cell>
        </row>
        <row r="14">
          <cell r="D14">
            <v>5.90988</v>
          </cell>
        </row>
        <row r="16">
          <cell r="D16">
            <v>3.30258</v>
          </cell>
        </row>
        <row r="20">
          <cell r="D20">
            <v>87.15</v>
          </cell>
        </row>
        <row r="26">
          <cell r="D26">
            <v>4.17168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 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工资福利(政府预算)"/>
      <sheetName val="9工资福利"/>
      <sheetName val="10个人家庭(政府预算)"/>
      <sheetName val="11个人家庭"/>
      <sheetName val="12商品服务(政府预算)"/>
      <sheetName val="13商品服务"/>
      <sheetName val="14三公"/>
      <sheetName val="15政府性基金"/>
      <sheetName val="16政府性基金(政府预算)"/>
      <sheetName val="17政府性基金（部门预算）"/>
      <sheetName val="18国有资本经营预算"/>
      <sheetName val="19财政专户管理资金"/>
      <sheetName val="20专项清单"/>
      <sheetName val="21项目支出绩效目标表"/>
      <sheetName val="22整体支出绩效目标表"/>
      <sheetName val="23其他资金绩效目标表"/>
    </sheetNames>
    <sheetDataSet>
      <sheetData sheetId="0"/>
      <sheetData sheetId="1"/>
      <sheetData sheetId="2">
        <row r="7">
          <cell r="B7">
            <v>703.013172</v>
          </cell>
        </row>
        <row r="7">
          <cell r="F7">
            <v>338.713172</v>
          </cell>
        </row>
        <row r="8">
          <cell r="B8">
            <v>180</v>
          </cell>
        </row>
        <row r="8">
          <cell r="F8">
            <v>101.489808</v>
          </cell>
        </row>
        <row r="10">
          <cell r="H10">
            <v>954.112573</v>
          </cell>
        </row>
        <row r="11">
          <cell r="F11">
            <v>116.79</v>
          </cell>
        </row>
        <row r="12">
          <cell r="F12">
            <v>397.119593</v>
          </cell>
        </row>
        <row r="13">
          <cell r="D13">
            <v>35.864424</v>
          </cell>
        </row>
        <row r="15">
          <cell r="D15">
            <v>20.041884</v>
          </cell>
        </row>
        <row r="19">
          <cell r="D19">
            <v>872.890201</v>
          </cell>
        </row>
        <row r="25">
          <cell r="D25">
            <v>25.316064</v>
          </cell>
        </row>
        <row r="38">
          <cell r="B38">
            <v>71.099401</v>
          </cell>
        </row>
      </sheetData>
      <sheetData sheetId="3"/>
      <sheetData sheetId="4"/>
      <sheetData sheetId="5"/>
      <sheetData sheetId="6"/>
      <sheetData sheetId="7">
        <row r="8">
          <cell r="B8">
            <v>703.013172</v>
          </cell>
        </row>
        <row r="9">
          <cell r="B9">
            <v>180</v>
          </cell>
        </row>
        <row r="14">
          <cell r="B14">
            <v>71.099401</v>
          </cell>
        </row>
        <row r="14">
          <cell r="D14">
            <v>35.864424</v>
          </cell>
        </row>
        <row r="16">
          <cell r="D16">
            <v>20.041884</v>
          </cell>
        </row>
        <row r="20">
          <cell r="D20">
            <v>872.890201</v>
          </cell>
        </row>
        <row r="26">
          <cell r="D26">
            <v>25.316064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 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工资福利(政府预算)"/>
      <sheetName val="9工资福利"/>
      <sheetName val="10个人家庭(政府预算)"/>
      <sheetName val="11个人家庭"/>
      <sheetName val="12商品服务(政府预算)"/>
      <sheetName val="13商品服务"/>
      <sheetName val="14三公"/>
      <sheetName val="15政府性基金"/>
      <sheetName val="16政府性基金(政府预算)"/>
      <sheetName val="17政府性基金（部门预算）"/>
      <sheetName val="18国有资本经营预算"/>
      <sheetName val="19财政专户管理资金"/>
      <sheetName val="20专项清单"/>
      <sheetName val="21项目支出绩效目标表"/>
      <sheetName val="22整体支出绩效目标表"/>
      <sheetName val="23其他资金绩效目标表"/>
    </sheetNames>
    <sheetDataSet>
      <sheetData sheetId="0"/>
      <sheetData sheetId="1"/>
      <sheetData sheetId="2">
        <row r="7">
          <cell r="B7">
            <v>235.338428</v>
          </cell>
        </row>
        <row r="7">
          <cell r="F7">
            <v>155.405672</v>
          </cell>
        </row>
        <row r="8">
          <cell r="F8">
            <v>18.72</v>
          </cell>
        </row>
        <row r="10">
          <cell r="H10">
            <v>248.655719</v>
          </cell>
        </row>
        <row r="11">
          <cell r="F11">
            <v>43.730047</v>
          </cell>
        </row>
        <row r="12">
          <cell r="F12">
            <v>30.8</v>
          </cell>
        </row>
        <row r="13">
          <cell r="D13">
            <v>14.911176</v>
          </cell>
        </row>
        <row r="15">
          <cell r="D15">
            <v>8.332716</v>
          </cell>
        </row>
        <row r="19">
          <cell r="D19">
            <v>214.886291</v>
          </cell>
        </row>
        <row r="25">
          <cell r="D25">
            <v>10.525536</v>
          </cell>
        </row>
        <row r="38">
          <cell r="B38">
            <v>13.317291</v>
          </cell>
        </row>
      </sheetData>
      <sheetData sheetId="3"/>
      <sheetData sheetId="4"/>
      <sheetData sheetId="5"/>
      <sheetData sheetId="6"/>
      <sheetData sheetId="7">
        <row r="8">
          <cell r="B8">
            <v>235.338428</v>
          </cell>
        </row>
        <row r="14">
          <cell r="B14">
            <v>13.317291</v>
          </cell>
        </row>
        <row r="14">
          <cell r="D14">
            <v>14.911176</v>
          </cell>
        </row>
        <row r="16">
          <cell r="D16">
            <v>8.332716</v>
          </cell>
        </row>
        <row r="20">
          <cell r="D20">
            <v>214.886291</v>
          </cell>
        </row>
        <row r="26">
          <cell r="D26">
            <v>10.525536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 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工资福利(政府预算)"/>
      <sheetName val="9工资福利"/>
      <sheetName val="10个人家庭(政府预算)"/>
      <sheetName val="11个人家庭"/>
      <sheetName val="12商品服务(政府预算)"/>
      <sheetName val="13商品服务"/>
      <sheetName val="14三公"/>
      <sheetName val="15政府性基金"/>
      <sheetName val="16政府性基金(政府预算)"/>
      <sheetName val="17政府性基金（部门预算）"/>
      <sheetName val="18国有资本经营预算"/>
      <sheetName val="19财政专户管理资金"/>
      <sheetName val="20专项清单"/>
      <sheetName val="21项目支出绩效目标表"/>
      <sheetName val="22整体支出绩效目标表"/>
      <sheetName val="23其他资金绩效目标表"/>
    </sheetNames>
    <sheetDataSet>
      <sheetData sheetId="0"/>
      <sheetData sheetId="1"/>
      <sheetData sheetId="2">
        <row r="7">
          <cell r="B7">
            <v>242.668148</v>
          </cell>
        </row>
        <row r="7">
          <cell r="F7">
            <v>169.218</v>
          </cell>
        </row>
        <row r="8">
          <cell r="B8">
            <v>30</v>
          </cell>
        </row>
        <row r="8">
          <cell r="F8">
            <v>16.86</v>
          </cell>
        </row>
        <row r="10">
          <cell r="H10">
            <v>311.838</v>
          </cell>
        </row>
        <row r="11">
          <cell r="F11">
            <v>32.16</v>
          </cell>
        </row>
        <row r="12">
          <cell r="F12">
            <v>93.6</v>
          </cell>
        </row>
        <row r="13">
          <cell r="D13">
            <v>14.484816</v>
          </cell>
        </row>
        <row r="15">
          <cell r="D15">
            <v>8.094456</v>
          </cell>
        </row>
        <row r="19">
          <cell r="D19">
            <v>279.04</v>
          </cell>
        </row>
        <row r="25">
          <cell r="D25">
            <v>10.224576</v>
          </cell>
        </row>
        <row r="38">
          <cell r="B38">
            <v>39.17</v>
          </cell>
        </row>
      </sheetData>
      <sheetData sheetId="3"/>
      <sheetData sheetId="4"/>
      <sheetData sheetId="5"/>
      <sheetData sheetId="6"/>
      <sheetData sheetId="7">
        <row r="8">
          <cell r="B8">
            <v>242.67</v>
          </cell>
        </row>
        <row r="9">
          <cell r="B9">
            <v>30</v>
          </cell>
        </row>
        <row r="14">
          <cell r="B14">
            <v>39.17</v>
          </cell>
        </row>
        <row r="14">
          <cell r="D14">
            <v>14.484816</v>
          </cell>
        </row>
        <row r="16">
          <cell r="D16">
            <v>8.094456</v>
          </cell>
        </row>
        <row r="20">
          <cell r="D20">
            <v>279.04</v>
          </cell>
        </row>
        <row r="26">
          <cell r="D26">
            <v>10.224576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 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工资福利(政府预算)"/>
      <sheetName val="9工资福利"/>
      <sheetName val="10个人家庭(政府预算)"/>
      <sheetName val="11个人家庭"/>
      <sheetName val="12商品服务(政府预算)"/>
      <sheetName val="13商品服务"/>
      <sheetName val="14三公"/>
      <sheetName val="15政府性基金"/>
      <sheetName val="16政府性基金(政府预算)"/>
      <sheetName val="17政府性基金（部门预算）"/>
      <sheetName val="18国有资本经营预算"/>
      <sheetName val="19财政专户管理资金"/>
      <sheetName val="20专项清单"/>
      <sheetName val="21项目支出绩效目标表"/>
      <sheetName val="22整体支出绩效目标表"/>
      <sheetName val="23其他资金绩效目标表 "/>
    </sheetNames>
    <sheetDataSet>
      <sheetData sheetId="0"/>
      <sheetData sheetId="1"/>
      <sheetData sheetId="2">
        <row r="7">
          <cell r="B7">
            <v>136.55699</v>
          </cell>
        </row>
        <row r="7">
          <cell r="F7">
            <v>126.67699</v>
          </cell>
        </row>
        <row r="8">
          <cell r="B8">
            <v>185</v>
          </cell>
        </row>
        <row r="8">
          <cell r="F8">
            <v>37.38</v>
          </cell>
        </row>
        <row r="10">
          <cell r="H10">
            <v>164.05699</v>
          </cell>
        </row>
        <row r="13">
          <cell r="D13">
            <v>12.60618</v>
          </cell>
        </row>
        <row r="15">
          <cell r="D15">
            <v>7.04463</v>
          </cell>
        </row>
        <row r="19">
          <cell r="D19">
            <v>320.5077</v>
          </cell>
        </row>
        <row r="19">
          <cell r="H19">
            <v>185</v>
          </cell>
        </row>
        <row r="20">
          <cell r="F20">
            <v>185</v>
          </cell>
        </row>
        <row r="25">
          <cell r="D25">
            <v>8.89848</v>
          </cell>
        </row>
        <row r="38">
          <cell r="B38">
            <v>27.5</v>
          </cell>
        </row>
      </sheetData>
      <sheetData sheetId="3"/>
      <sheetData sheetId="4"/>
      <sheetData sheetId="5"/>
      <sheetData sheetId="6"/>
      <sheetData sheetId="7">
        <row r="8">
          <cell r="B8">
            <v>136.55699</v>
          </cell>
        </row>
        <row r="9">
          <cell r="B9">
            <v>185</v>
          </cell>
        </row>
        <row r="14">
          <cell r="B14">
            <v>27.5</v>
          </cell>
        </row>
        <row r="14">
          <cell r="D14">
            <v>12.60618</v>
          </cell>
        </row>
        <row r="16">
          <cell r="D16">
            <v>7.04463</v>
          </cell>
        </row>
        <row r="20">
          <cell r="D20">
            <v>320.5077</v>
          </cell>
        </row>
        <row r="26">
          <cell r="D26">
            <v>8.89848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 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工资福利(政府预算)"/>
      <sheetName val="9工资福利"/>
      <sheetName val="10个人家庭(政府预算)"/>
      <sheetName val="11个人家庭"/>
      <sheetName val="12商品服务(政府预算)"/>
      <sheetName val="13商品服务"/>
      <sheetName val="14三公"/>
      <sheetName val="15政府性基金"/>
      <sheetName val="16政府性基金(政府预算)"/>
      <sheetName val="17政府性基金（部门预算）"/>
      <sheetName val="18国有资本经营预算"/>
      <sheetName val="19财政专户管理资金"/>
      <sheetName val="20专项清单"/>
      <sheetName val="21项目支出绩效目标表"/>
      <sheetName val="22整体支出绩效目标表"/>
      <sheetName val="23其他资金绩效目标表"/>
    </sheetNames>
    <sheetDataSet>
      <sheetData sheetId="0"/>
      <sheetData sheetId="1"/>
      <sheetData sheetId="2">
        <row r="6">
          <cell r="D6">
            <v>8.23</v>
          </cell>
        </row>
        <row r="7">
          <cell r="B7">
            <v>346.72043</v>
          </cell>
        </row>
        <row r="11">
          <cell r="H11">
            <v>1379.47</v>
          </cell>
        </row>
        <row r="13">
          <cell r="D13">
            <v>22.37166</v>
          </cell>
        </row>
        <row r="15">
          <cell r="D15">
            <v>12.50181</v>
          </cell>
        </row>
        <row r="16">
          <cell r="F16">
            <v>1379.47</v>
          </cell>
        </row>
        <row r="17">
          <cell r="D17">
            <v>631.1</v>
          </cell>
        </row>
        <row r="19">
          <cell r="D19">
            <v>1044.42</v>
          </cell>
        </row>
        <row r="25">
          <cell r="D25">
            <v>15.79176</v>
          </cell>
        </row>
        <row r="38">
          <cell r="B38">
            <v>1387.7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 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工资福利(政府预算)"/>
      <sheetName val="9工资福利"/>
      <sheetName val="10个人家庭(政府预算)"/>
      <sheetName val="11个人家庭"/>
      <sheetName val="12商品服务(政府预算)"/>
      <sheetName val="13商品服务"/>
      <sheetName val="14三公"/>
      <sheetName val="15政府性基金"/>
      <sheetName val="16政府性基金(政府预算)"/>
      <sheetName val="17政府性基金（部门预算）"/>
      <sheetName val="18国有资本经营预算"/>
      <sheetName val="19财政专户管理资金"/>
      <sheetName val="20专项清单"/>
      <sheetName val="21项目支出绩效目标表"/>
      <sheetName val="22整体支出绩效目标表"/>
      <sheetName val="23其他资金绩效目标表"/>
    </sheetNames>
    <sheetDataSet>
      <sheetData sheetId="0" refreshError="1"/>
      <sheetData sheetId="1" refreshError="1"/>
      <sheetData sheetId="2" refreshError="1">
        <row r="7">
          <cell r="F7">
            <v>219.43043</v>
          </cell>
        </row>
        <row r="8">
          <cell r="F8">
            <v>25.08</v>
          </cell>
        </row>
        <row r="10">
          <cell r="H10">
            <v>354.95</v>
          </cell>
        </row>
        <row r="11">
          <cell r="F11">
            <v>99.64</v>
          </cell>
        </row>
        <row r="12">
          <cell r="F12">
            <v>10.8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D7">
            <v>8.23</v>
          </cell>
        </row>
        <row r="8">
          <cell r="B8">
            <v>346.72043</v>
          </cell>
        </row>
        <row r="14">
          <cell r="B14">
            <v>756.6</v>
          </cell>
        </row>
        <row r="14">
          <cell r="D14">
            <v>22.37166</v>
          </cell>
        </row>
        <row r="15">
          <cell r="B15">
            <v>631.1</v>
          </cell>
        </row>
        <row r="16">
          <cell r="D16">
            <v>12.50181</v>
          </cell>
        </row>
        <row r="18">
          <cell r="D18">
            <v>631.1</v>
          </cell>
        </row>
        <row r="20">
          <cell r="D20">
            <v>1044.42</v>
          </cell>
        </row>
        <row r="26">
          <cell r="D26">
            <v>15.79176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J17" sqref="J17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1" width="9.75" customWidth="1"/>
  </cols>
  <sheetData>
    <row r="1" ht="73.35" customHeight="1" spans="1:9">
      <c r="A1" s="97" t="s">
        <v>0</v>
      </c>
      <c r="B1" s="97"/>
      <c r="C1" s="97"/>
      <c r="D1" s="97"/>
      <c r="E1" s="97"/>
      <c r="F1" s="97"/>
      <c r="G1" s="97"/>
      <c r="H1" s="97"/>
      <c r="I1" s="97"/>
    </row>
    <row r="2" ht="23.25" customHeight="1" spans="1:9">
      <c r="A2" s="16"/>
      <c r="B2" s="16"/>
      <c r="C2" s="16"/>
      <c r="D2" s="16"/>
      <c r="E2" s="16"/>
      <c r="F2" s="16"/>
      <c r="G2" s="16"/>
      <c r="H2" s="16"/>
      <c r="I2" s="16"/>
    </row>
    <row r="3" ht="21.6" customHeight="1" spans="1:9">
      <c r="A3" s="16"/>
      <c r="B3" s="16"/>
      <c r="C3" s="16"/>
      <c r="D3" s="16"/>
      <c r="E3" s="16"/>
      <c r="F3" s="16"/>
      <c r="G3" s="16"/>
      <c r="H3" s="16"/>
      <c r="I3" s="16"/>
    </row>
    <row r="4" ht="39.6" customHeight="1" spans="1:9">
      <c r="A4" s="98"/>
      <c r="B4" s="99"/>
      <c r="C4" s="5"/>
      <c r="D4" s="98" t="s">
        <v>1</v>
      </c>
      <c r="E4" s="99">
        <v>414</v>
      </c>
      <c r="F4" s="99"/>
      <c r="G4" s="99"/>
      <c r="H4" s="99"/>
      <c r="I4" s="5"/>
    </row>
    <row r="5" ht="54.4" customHeight="1" spans="1:9">
      <c r="A5" s="98"/>
      <c r="B5" s="99"/>
      <c r="C5" s="5"/>
      <c r="D5" s="98" t="s">
        <v>2</v>
      </c>
      <c r="E5" s="99" t="s">
        <v>3</v>
      </c>
      <c r="F5" s="99"/>
      <c r="G5" s="99"/>
      <c r="H5" s="99"/>
      <c r="I5" s="5"/>
    </row>
    <row r="6" ht="16.35" customHeight="1"/>
    <row r="7" ht="16.35" customHeight="1"/>
    <row r="8" ht="16.35" customHeight="1" spans="4:4">
      <c r="D8" s="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zoomScale="138" zoomScaleNormal="138" workbookViewId="0">
      <selection activeCell="F33" sqref="F33"/>
    </sheetView>
  </sheetViews>
  <sheetFormatPr defaultColWidth="10" defaultRowHeight="14.4" outlineLevelCol="4"/>
  <cols>
    <col min="1" max="1" width="15.8796296296296" style="2" customWidth="1"/>
    <col min="2" max="2" width="26.7314814814815" style="2" customWidth="1"/>
    <col min="3" max="3" width="14.6574074074074" style="2" customWidth="1"/>
    <col min="4" max="4" width="18.5925925925926" style="2" customWidth="1"/>
    <col min="5" max="5" width="16.4166666666667" style="2" customWidth="1"/>
    <col min="6" max="16384" width="10" style="2"/>
  </cols>
  <sheetData>
    <row r="1" s="2" customFormat="1" ht="18.95" customHeight="1" spans="1:5">
      <c r="A1" s="5"/>
      <c r="B1" s="5"/>
      <c r="C1" s="5"/>
      <c r="D1" s="5"/>
      <c r="E1" s="23" t="s">
        <v>304</v>
      </c>
    </row>
    <row r="2" s="2" customFormat="1" ht="40.5" customHeight="1" spans="1:5">
      <c r="A2" s="24" t="s">
        <v>13</v>
      </c>
      <c r="B2" s="24"/>
      <c r="C2" s="24"/>
      <c r="D2" s="24"/>
      <c r="E2" s="24"/>
    </row>
    <row r="3" s="2" customFormat="1" ht="44.85" customHeight="1" spans="1:5">
      <c r="A3" s="54" t="s">
        <v>305</v>
      </c>
      <c r="B3" s="54"/>
      <c r="C3" s="54"/>
      <c r="D3" s="54"/>
      <c r="E3" s="55" t="s">
        <v>306</v>
      </c>
    </row>
    <row r="4" s="2" customFormat="1" ht="38.8" customHeight="1" spans="1:5">
      <c r="A4" s="17" t="s">
        <v>307</v>
      </c>
      <c r="B4" s="17"/>
      <c r="C4" s="17" t="s">
        <v>308</v>
      </c>
      <c r="D4" s="17"/>
      <c r="E4" s="17"/>
    </row>
    <row r="5" s="2" customFormat="1" ht="22.8" customHeight="1" spans="1:5">
      <c r="A5" s="17" t="s">
        <v>309</v>
      </c>
      <c r="B5" s="17" t="s">
        <v>174</v>
      </c>
      <c r="C5" s="17" t="s">
        <v>136</v>
      </c>
      <c r="D5" s="17" t="s">
        <v>291</v>
      </c>
      <c r="E5" s="17" t="s">
        <v>292</v>
      </c>
    </row>
    <row r="6" s="2" customFormat="1" ht="26.45" customHeight="1" spans="1:5">
      <c r="A6" s="18" t="s">
        <v>310</v>
      </c>
      <c r="B6" s="18" t="s">
        <v>270</v>
      </c>
      <c r="C6" s="56">
        <v>2163.22</v>
      </c>
      <c r="D6" s="56">
        <v>2163.22</v>
      </c>
      <c r="E6" s="56"/>
    </row>
    <row r="7" s="2" customFormat="1" ht="26.45" customHeight="1" spans="1:5">
      <c r="A7" s="57" t="s">
        <v>311</v>
      </c>
      <c r="B7" s="57" t="s">
        <v>312</v>
      </c>
      <c r="C7" s="58">
        <v>201.15</v>
      </c>
      <c r="D7" s="58">
        <v>201.15</v>
      </c>
      <c r="E7" s="58"/>
    </row>
    <row r="8" s="2" customFormat="1" ht="26.45" customHeight="1" spans="1:5">
      <c r="A8" s="57" t="s">
        <v>313</v>
      </c>
      <c r="B8" s="57" t="s">
        <v>314</v>
      </c>
      <c r="C8" s="58">
        <v>12.57</v>
      </c>
      <c r="D8" s="58">
        <v>12.57</v>
      </c>
      <c r="E8" s="58"/>
    </row>
    <row r="9" s="2" customFormat="1" ht="26.45" customHeight="1" spans="1:5">
      <c r="A9" s="57" t="s">
        <v>315</v>
      </c>
      <c r="B9" s="57" t="s">
        <v>316</v>
      </c>
      <c r="C9" s="58">
        <v>106.86</v>
      </c>
      <c r="D9" s="58">
        <v>106.86</v>
      </c>
      <c r="E9" s="58"/>
    </row>
    <row r="10" s="2" customFormat="1" ht="26.45" customHeight="1" spans="1:5">
      <c r="A10" s="57" t="s">
        <v>317</v>
      </c>
      <c r="B10" s="57" t="s">
        <v>318</v>
      </c>
      <c r="C10" s="58">
        <v>12.57</v>
      </c>
      <c r="D10" s="58">
        <v>12.57</v>
      </c>
      <c r="E10" s="58"/>
    </row>
    <row r="11" s="2" customFormat="1" ht="26.45" customHeight="1" spans="1:5">
      <c r="A11" s="57" t="s">
        <v>319</v>
      </c>
      <c r="B11" s="57" t="s">
        <v>320</v>
      </c>
      <c r="C11" s="58">
        <v>383.75</v>
      </c>
      <c r="D11" s="58">
        <v>383.75</v>
      </c>
      <c r="E11" s="58"/>
    </row>
    <row r="12" s="2" customFormat="1" ht="26.45" customHeight="1" spans="1:5">
      <c r="A12" s="57" t="s">
        <v>321</v>
      </c>
      <c r="B12" s="57" t="s">
        <v>322</v>
      </c>
      <c r="C12" s="58">
        <v>0</v>
      </c>
      <c r="D12" s="58">
        <v>0</v>
      </c>
      <c r="E12" s="58"/>
    </row>
    <row r="13" s="2" customFormat="1" ht="26.45" customHeight="1" spans="1:5">
      <c r="A13" s="57" t="s">
        <v>323</v>
      </c>
      <c r="B13" s="57" t="s">
        <v>324</v>
      </c>
      <c r="C13" s="58">
        <v>842.4</v>
      </c>
      <c r="D13" s="58">
        <v>842.4</v>
      </c>
      <c r="E13" s="58"/>
    </row>
    <row r="14" s="2" customFormat="1" ht="26.45" customHeight="1" spans="1:5">
      <c r="A14" s="57" t="s">
        <v>325</v>
      </c>
      <c r="B14" s="57" t="s">
        <v>326</v>
      </c>
      <c r="C14" s="58">
        <v>380.53</v>
      </c>
      <c r="D14" s="58">
        <v>380.53</v>
      </c>
      <c r="E14" s="58"/>
    </row>
    <row r="15" s="2" customFormat="1" ht="26.45" customHeight="1" spans="1:5">
      <c r="A15" s="59" t="s">
        <v>327</v>
      </c>
      <c r="B15" s="59" t="s">
        <v>328</v>
      </c>
      <c r="C15" s="60">
        <v>72.53</v>
      </c>
      <c r="D15" s="60">
        <v>72.53</v>
      </c>
      <c r="E15" s="61"/>
    </row>
    <row r="16" s="2" customFormat="1" ht="26.45" customHeight="1" spans="1:5">
      <c r="A16" s="57" t="s">
        <v>329</v>
      </c>
      <c r="B16" s="57" t="s">
        <v>330</v>
      </c>
      <c r="C16" s="58">
        <v>150.86</v>
      </c>
      <c r="D16" s="58">
        <v>150.86</v>
      </c>
      <c r="E16" s="58"/>
    </row>
    <row r="17" s="2" customFormat="1" ht="26.45" customHeight="1" spans="1:5">
      <c r="A17" s="18" t="s">
        <v>331</v>
      </c>
      <c r="B17" s="18" t="s">
        <v>332</v>
      </c>
      <c r="C17" s="56">
        <v>333.58</v>
      </c>
      <c r="D17" s="56"/>
      <c r="E17" s="38">
        <v>333.58</v>
      </c>
    </row>
    <row r="18" s="2" customFormat="1" ht="26.45" customHeight="1" spans="1:5">
      <c r="A18" s="57" t="s">
        <v>333</v>
      </c>
      <c r="B18" s="57" t="s">
        <v>334</v>
      </c>
      <c r="C18" s="58">
        <v>13.16</v>
      </c>
      <c r="D18" s="58"/>
      <c r="E18" s="58">
        <v>13.16</v>
      </c>
    </row>
    <row r="19" s="2" customFormat="1" ht="26.45" customHeight="1" spans="1:5">
      <c r="A19" s="57" t="s">
        <v>335</v>
      </c>
      <c r="B19" s="57" t="s">
        <v>336</v>
      </c>
      <c r="C19" s="58">
        <v>17.92</v>
      </c>
      <c r="D19" s="58"/>
      <c r="E19" s="58">
        <v>17.92</v>
      </c>
    </row>
    <row r="20" s="2" customFormat="1" ht="26.45" customHeight="1" spans="1:5">
      <c r="A20" s="57" t="s">
        <v>337</v>
      </c>
      <c r="B20" s="57" t="s">
        <v>338</v>
      </c>
      <c r="C20" s="58">
        <v>8.72</v>
      </c>
      <c r="D20" s="58"/>
      <c r="E20" s="58">
        <v>8.72</v>
      </c>
    </row>
    <row r="21" s="2" customFormat="1" ht="26.45" customHeight="1" spans="1:5">
      <c r="A21" s="57" t="s">
        <v>339</v>
      </c>
      <c r="B21" s="57" t="s">
        <v>340</v>
      </c>
      <c r="C21" s="58">
        <v>3.72</v>
      </c>
      <c r="D21" s="58"/>
      <c r="E21" s="58">
        <v>3.72</v>
      </c>
    </row>
    <row r="22" s="2" customFormat="1" ht="26.45" customHeight="1" spans="1:5">
      <c r="A22" s="59" t="s">
        <v>341</v>
      </c>
      <c r="B22" s="57" t="s">
        <v>342</v>
      </c>
      <c r="C22" s="58">
        <v>2</v>
      </c>
      <c r="D22" s="58"/>
      <c r="E22" s="58">
        <v>2</v>
      </c>
    </row>
    <row r="23" s="2" customFormat="1" ht="26.45" customHeight="1" spans="1:5">
      <c r="A23" s="57" t="s">
        <v>343</v>
      </c>
      <c r="B23" s="57" t="s">
        <v>344</v>
      </c>
      <c r="C23" s="58">
        <v>136.54</v>
      </c>
      <c r="D23" s="58"/>
      <c r="E23" s="58">
        <v>136.54</v>
      </c>
    </row>
    <row r="24" s="2" customFormat="1" ht="26.45" customHeight="1" spans="1:5">
      <c r="A24" s="57" t="s">
        <v>345</v>
      </c>
      <c r="B24" s="57" t="s">
        <v>346</v>
      </c>
      <c r="C24" s="58">
        <v>26.7</v>
      </c>
      <c r="D24" s="58"/>
      <c r="E24" s="58">
        <v>26.7</v>
      </c>
    </row>
    <row r="25" s="2" customFormat="1" ht="26.45" customHeight="1" spans="1:5">
      <c r="A25" s="57" t="s">
        <v>347</v>
      </c>
      <c r="B25" s="57" t="s">
        <v>348</v>
      </c>
      <c r="C25" s="58">
        <v>9.38</v>
      </c>
      <c r="D25" s="58"/>
      <c r="E25" s="58">
        <v>9.38</v>
      </c>
    </row>
    <row r="26" s="2" customFormat="1" ht="26.45" customHeight="1" spans="1:5">
      <c r="A26" s="57" t="s">
        <v>349</v>
      </c>
      <c r="B26" s="57" t="s">
        <v>350</v>
      </c>
      <c r="C26" s="58">
        <v>5.39</v>
      </c>
      <c r="D26" s="58"/>
      <c r="E26" s="58">
        <v>5.39</v>
      </c>
    </row>
    <row r="27" s="2" customFormat="1" ht="26.45" customHeight="1" spans="1:5">
      <c r="A27" s="57" t="s">
        <v>351</v>
      </c>
      <c r="B27" s="57" t="s">
        <v>352</v>
      </c>
      <c r="C27" s="58">
        <v>19.38</v>
      </c>
      <c r="D27" s="58"/>
      <c r="E27" s="58">
        <v>19.38</v>
      </c>
    </row>
    <row r="28" s="2" customFormat="1" ht="26.45" customHeight="1" spans="1:5">
      <c r="A28" s="57" t="s">
        <v>353</v>
      </c>
      <c r="B28" s="57" t="s">
        <v>354</v>
      </c>
      <c r="C28" s="58">
        <v>6.91</v>
      </c>
      <c r="D28" s="58"/>
      <c r="E28" s="58">
        <v>6.91</v>
      </c>
    </row>
    <row r="29" s="2" customFormat="1" ht="26.45" customHeight="1" spans="1:5">
      <c r="A29" s="57" t="s">
        <v>355</v>
      </c>
      <c r="B29" s="57" t="s">
        <v>356</v>
      </c>
      <c r="C29" s="58">
        <v>73.14</v>
      </c>
      <c r="D29" s="58"/>
      <c r="E29" s="58">
        <v>73.14</v>
      </c>
    </row>
    <row r="30" s="2" customFormat="1" ht="26.45" customHeight="1" spans="1:5">
      <c r="A30" s="57" t="s">
        <v>357</v>
      </c>
      <c r="B30" s="57" t="s">
        <v>358</v>
      </c>
      <c r="C30" s="58">
        <v>10.61</v>
      </c>
      <c r="D30" s="58"/>
      <c r="E30" s="58">
        <v>10.61</v>
      </c>
    </row>
    <row r="31" s="2" customFormat="1" ht="26.45" customHeight="1" spans="1:5">
      <c r="A31" s="57" t="s">
        <v>341</v>
      </c>
      <c r="B31" s="57" t="s">
        <v>342</v>
      </c>
      <c r="C31" s="58"/>
      <c r="D31" s="58"/>
      <c r="E31" s="58"/>
    </row>
    <row r="32" s="2" customFormat="1" ht="26.45" customHeight="1" spans="1:5">
      <c r="A32" s="57" t="s">
        <v>359</v>
      </c>
      <c r="B32" s="57" t="s">
        <v>360</v>
      </c>
      <c r="C32" s="58"/>
      <c r="D32" s="58"/>
      <c r="E32" s="58"/>
    </row>
    <row r="33" s="2" customFormat="1" ht="26.45" customHeight="1" spans="1:5">
      <c r="A33" s="57" t="s">
        <v>361</v>
      </c>
      <c r="B33" s="57" t="s">
        <v>362</v>
      </c>
      <c r="C33" s="58"/>
      <c r="D33" s="58"/>
      <c r="E33" s="58"/>
    </row>
    <row r="34" s="2" customFormat="1" ht="22.8" customHeight="1" spans="1:5">
      <c r="A34" s="6" t="s">
        <v>136</v>
      </c>
      <c r="B34" s="6"/>
      <c r="C34" s="56">
        <v>2496.8</v>
      </c>
      <c r="D34" s="56">
        <v>2163.22</v>
      </c>
      <c r="E34" s="38">
        <v>333.58</v>
      </c>
    </row>
    <row r="35" s="2" customFormat="1" ht="16.35" customHeight="1" spans="1:5">
      <c r="A35" s="62" t="s">
        <v>363</v>
      </c>
      <c r="B35" s="62"/>
      <c r="C35" s="62"/>
      <c r="D35" s="62"/>
      <c r="E35" s="62"/>
    </row>
  </sheetData>
  <mergeCells count="6">
    <mergeCell ref="A2:E2"/>
    <mergeCell ref="A3:D3"/>
    <mergeCell ref="A4:B4"/>
    <mergeCell ref="C4:E4"/>
    <mergeCell ref="A34:B34"/>
    <mergeCell ref="A35:B3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3"/>
  <sheetViews>
    <sheetView zoomScale="140" zoomScaleNormal="140" topLeftCell="D1" workbookViewId="0">
      <selection activeCell="L5" sqref="L5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6" width="9.75" customWidth="1"/>
  </cols>
  <sheetData>
    <row r="1" ht="16.35" customHeight="1" spans="1:14">
      <c r="A1" s="5"/>
      <c r="M1" s="23" t="s">
        <v>364</v>
      </c>
      <c r="N1" s="23"/>
    </row>
    <row r="2" ht="44.85" customHeight="1" spans="1:14">
      <c r="A2" s="24" t="s">
        <v>14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22.35" customHeight="1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4" t="s">
        <v>32</v>
      </c>
      <c r="N3" s="14"/>
    </row>
    <row r="4" ht="42.2" customHeight="1" spans="1:14">
      <c r="A4" s="17" t="s">
        <v>172</v>
      </c>
      <c r="B4" s="17"/>
      <c r="C4" s="17"/>
      <c r="D4" s="17" t="s">
        <v>236</v>
      </c>
      <c r="E4" s="17" t="s">
        <v>237</v>
      </c>
      <c r="F4" s="17" t="s">
        <v>269</v>
      </c>
      <c r="G4" s="17" t="s">
        <v>239</v>
      </c>
      <c r="H4" s="17"/>
      <c r="I4" s="17"/>
      <c r="J4" s="17"/>
      <c r="K4" s="17"/>
      <c r="L4" s="17" t="s">
        <v>243</v>
      </c>
      <c r="M4" s="17"/>
      <c r="N4" s="17"/>
    </row>
    <row r="5" ht="39.6" customHeight="1" spans="1:14">
      <c r="A5" s="17" t="s">
        <v>180</v>
      </c>
      <c r="B5" s="17" t="s">
        <v>181</v>
      </c>
      <c r="C5" s="17" t="s">
        <v>182</v>
      </c>
      <c r="D5" s="17"/>
      <c r="E5" s="17"/>
      <c r="F5" s="17"/>
      <c r="G5" s="17" t="s">
        <v>136</v>
      </c>
      <c r="H5" s="17" t="s">
        <v>365</v>
      </c>
      <c r="I5" s="17" t="s">
        <v>366</v>
      </c>
      <c r="J5" s="17" t="s">
        <v>367</v>
      </c>
      <c r="K5" s="17" t="s">
        <v>368</v>
      </c>
      <c r="L5" s="17" t="s">
        <v>136</v>
      </c>
      <c r="M5" s="17" t="s">
        <v>270</v>
      </c>
      <c r="N5" s="17" t="s">
        <v>369</v>
      </c>
    </row>
    <row r="6" ht="22.9" customHeight="1" spans="1:14">
      <c r="A6" s="19"/>
      <c r="B6" s="19"/>
      <c r="C6" s="19"/>
      <c r="D6" s="19"/>
      <c r="E6" s="19" t="s">
        <v>136</v>
      </c>
      <c r="F6" s="38">
        <f>F7</f>
        <v>2163.226422</v>
      </c>
      <c r="G6" s="38">
        <f t="shared" ref="G6:N6" si="0">G7</f>
        <v>517.918348</v>
      </c>
      <c r="H6" s="38">
        <f t="shared" si="0"/>
        <v>399.94</v>
      </c>
      <c r="I6" s="38">
        <f t="shared" si="0"/>
        <v>78.149772</v>
      </c>
      <c r="J6" s="38">
        <f t="shared" si="0"/>
        <v>35.388576</v>
      </c>
      <c r="K6" s="38">
        <f t="shared" si="0"/>
        <v>4.44</v>
      </c>
      <c r="L6" s="38">
        <f t="shared" si="0"/>
        <v>1645.308074</v>
      </c>
      <c r="M6" s="38">
        <f t="shared" si="0"/>
        <v>1645.308074</v>
      </c>
      <c r="N6" s="38">
        <f t="shared" si="0"/>
        <v>0</v>
      </c>
    </row>
    <row r="7" ht="22.9" customHeight="1" spans="1:14">
      <c r="A7" s="19"/>
      <c r="B7" s="19"/>
      <c r="C7" s="19"/>
      <c r="D7" s="18" t="s">
        <v>154</v>
      </c>
      <c r="E7" s="18" t="s">
        <v>3</v>
      </c>
      <c r="F7" s="38">
        <f>F8+F15+F23+F29+F35+F43+F50+F57</f>
        <v>2163.226422</v>
      </c>
      <c r="G7" s="38">
        <f t="shared" ref="G7:N7" si="1">G8+G15+G23+G29+G35+G43+G50+G57</f>
        <v>517.918348</v>
      </c>
      <c r="H7" s="38">
        <f t="shared" si="1"/>
        <v>399.94</v>
      </c>
      <c r="I7" s="38">
        <f t="shared" si="1"/>
        <v>78.149772</v>
      </c>
      <c r="J7" s="38">
        <f t="shared" si="1"/>
        <v>35.388576</v>
      </c>
      <c r="K7" s="38">
        <f t="shared" si="1"/>
        <v>4.44</v>
      </c>
      <c r="L7" s="38">
        <f t="shared" si="1"/>
        <v>1645.308074</v>
      </c>
      <c r="M7" s="38">
        <f t="shared" si="1"/>
        <v>1645.308074</v>
      </c>
      <c r="N7" s="38">
        <f t="shared" si="1"/>
        <v>0</v>
      </c>
    </row>
    <row r="8" ht="22.9" customHeight="1" spans="1:14">
      <c r="A8" s="19"/>
      <c r="B8" s="19"/>
      <c r="C8" s="19"/>
      <c r="D8" s="26" t="s">
        <v>155</v>
      </c>
      <c r="E8" s="26" t="s">
        <v>156</v>
      </c>
      <c r="F8" s="38">
        <f t="shared" ref="F8:K8" si="2">SUM(F9:F14)</f>
        <v>517.918348</v>
      </c>
      <c r="G8" s="38">
        <f t="shared" si="2"/>
        <v>517.918348</v>
      </c>
      <c r="H8" s="38">
        <f t="shared" si="2"/>
        <v>399.94</v>
      </c>
      <c r="I8" s="38">
        <f t="shared" si="2"/>
        <v>78.149772</v>
      </c>
      <c r="J8" s="38">
        <f t="shared" si="2"/>
        <v>35.388576</v>
      </c>
      <c r="K8" s="38">
        <f t="shared" si="2"/>
        <v>4.44</v>
      </c>
      <c r="L8" s="38"/>
      <c r="M8" s="38"/>
      <c r="N8" s="38"/>
    </row>
    <row r="9" ht="22.9" customHeight="1" spans="1:14">
      <c r="A9" s="39" t="s">
        <v>183</v>
      </c>
      <c r="B9" s="39" t="s">
        <v>184</v>
      </c>
      <c r="C9" s="39" t="s">
        <v>184</v>
      </c>
      <c r="D9" s="25" t="s">
        <v>253</v>
      </c>
      <c r="E9" s="8" t="s">
        <v>186</v>
      </c>
      <c r="F9" s="9">
        <v>47.184768</v>
      </c>
      <c r="G9" s="9">
        <v>47.184768</v>
      </c>
      <c r="H9" s="27"/>
      <c r="I9" s="27">
        <v>47.184768</v>
      </c>
      <c r="J9" s="27"/>
      <c r="K9" s="27"/>
      <c r="L9" s="9"/>
      <c r="M9" s="27"/>
      <c r="N9" s="27"/>
    </row>
    <row r="10" ht="22.9" customHeight="1" spans="1:14">
      <c r="A10" s="39" t="s">
        <v>183</v>
      </c>
      <c r="B10" s="39" t="s">
        <v>187</v>
      </c>
      <c r="C10" s="39" t="s">
        <v>187</v>
      </c>
      <c r="D10" s="25" t="s">
        <v>253</v>
      </c>
      <c r="E10" s="8" t="s">
        <v>189</v>
      </c>
      <c r="F10" s="9">
        <v>2.949048</v>
      </c>
      <c r="G10" s="9">
        <v>2.949048</v>
      </c>
      <c r="H10" s="27"/>
      <c r="I10" s="27">
        <v>2.949048</v>
      </c>
      <c r="J10" s="27"/>
      <c r="K10" s="27"/>
      <c r="L10" s="9"/>
      <c r="M10" s="27"/>
      <c r="N10" s="27"/>
    </row>
    <row r="11" ht="22.9" customHeight="1" spans="1:14">
      <c r="A11" s="39" t="s">
        <v>190</v>
      </c>
      <c r="B11" s="39" t="s">
        <v>191</v>
      </c>
      <c r="C11" s="39" t="s">
        <v>192</v>
      </c>
      <c r="D11" s="25" t="s">
        <v>253</v>
      </c>
      <c r="E11" s="8" t="s">
        <v>194</v>
      </c>
      <c r="F11" s="9">
        <v>28.015956</v>
      </c>
      <c r="G11" s="9">
        <v>28.015956</v>
      </c>
      <c r="H11" s="27"/>
      <c r="I11" s="27">
        <v>28.015956</v>
      </c>
      <c r="J11" s="27"/>
      <c r="K11" s="27"/>
      <c r="L11" s="9"/>
      <c r="M11" s="27"/>
      <c r="N11" s="27"/>
    </row>
    <row r="12" s="42" customFormat="1" ht="22.9" customHeight="1" spans="1:14">
      <c r="A12" s="13" t="s">
        <v>195</v>
      </c>
      <c r="B12" s="13" t="s">
        <v>192</v>
      </c>
      <c r="C12" s="13" t="s">
        <v>192</v>
      </c>
      <c r="D12" s="43" t="s">
        <v>253</v>
      </c>
      <c r="E12" s="10" t="s">
        <v>197</v>
      </c>
      <c r="F12" s="11">
        <v>399.94</v>
      </c>
      <c r="G12" s="11">
        <v>399.94</v>
      </c>
      <c r="H12" s="11">
        <v>399.94</v>
      </c>
      <c r="I12" s="36"/>
      <c r="J12" s="36"/>
      <c r="K12" s="36"/>
      <c r="L12" s="11"/>
      <c r="M12" s="36"/>
      <c r="N12" s="36"/>
    </row>
    <row r="13" ht="22.9" customHeight="1" spans="1:14">
      <c r="A13" s="39" t="s">
        <v>198</v>
      </c>
      <c r="B13" s="39" t="s">
        <v>199</v>
      </c>
      <c r="C13" s="39" t="s">
        <v>192</v>
      </c>
      <c r="D13" s="25" t="s">
        <v>253</v>
      </c>
      <c r="E13" s="8" t="s">
        <v>201</v>
      </c>
      <c r="F13" s="9">
        <v>35.388576</v>
      </c>
      <c r="G13" s="9">
        <v>35.388576</v>
      </c>
      <c r="H13" s="27"/>
      <c r="I13" s="27"/>
      <c r="J13" s="27">
        <v>35.388576</v>
      </c>
      <c r="K13" s="27"/>
      <c r="L13" s="9"/>
      <c r="M13" s="27"/>
      <c r="N13" s="27"/>
    </row>
    <row r="14" ht="18" spans="1:14">
      <c r="A14" s="39">
        <v>201</v>
      </c>
      <c r="B14" s="39">
        <v>3</v>
      </c>
      <c r="C14" s="39">
        <v>99</v>
      </c>
      <c r="D14" s="39">
        <v>414001</v>
      </c>
      <c r="E14" s="39" t="s">
        <v>203</v>
      </c>
      <c r="F14" s="9">
        <v>4.44</v>
      </c>
      <c r="G14" s="9">
        <v>4.44</v>
      </c>
      <c r="H14" s="9"/>
      <c r="I14" s="9"/>
      <c r="J14" s="9"/>
      <c r="K14" s="9">
        <v>4.44</v>
      </c>
      <c r="L14" s="9"/>
      <c r="M14" s="9"/>
      <c r="N14" s="9"/>
    </row>
    <row r="15" s="1" customFormat="1" ht="22.9" customHeight="1" spans="1:14">
      <c r="A15" s="22"/>
      <c r="B15" s="22"/>
      <c r="C15" s="22"/>
      <c r="D15" s="26" t="s">
        <v>157</v>
      </c>
      <c r="E15" s="26" t="s">
        <v>158</v>
      </c>
      <c r="F15" s="40">
        <v>579.26</v>
      </c>
      <c r="G15" s="40"/>
      <c r="H15" s="40"/>
      <c r="I15" s="40"/>
      <c r="J15" s="40"/>
      <c r="K15" s="40"/>
      <c r="L15" s="40">
        <v>579.26</v>
      </c>
      <c r="M15" s="40">
        <v>579.26</v>
      </c>
      <c r="N15" s="40"/>
    </row>
    <row r="16" s="1" customFormat="1" ht="22.9" customHeight="1" spans="1:14">
      <c r="A16" s="39" t="s">
        <v>183</v>
      </c>
      <c r="B16" s="39" t="s">
        <v>184</v>
      </c>
      <c r="C16" s="39" t="s">
        <v>184</v>
      </c>
      <c r="D16" s="25" t="s">
        <v>258</v>
      </c>
      <c r="E16" s="10" t="s">
        <v>186</v>
      </c>
      <c r="F16" s="11">
        <v>54.056448</v>
      </c>
      <c r="G16" s="11"/>
      <c r="H16" s="36"/>
      <c r="I16" s="36"/>
      <c r="J16" s="36"/>
      <c r="K16" s="36"/>
      <c r="L16" s="11">
        <v>54.056448</v>
      </c>
      <c r="M16" s="36">
        <v>54.056448</v>
      </c>
      <c r="N16" s="36"/>
    </row>
    <row r="17" s="1" customFormat="1" ht="22.9" customHeight="1" spans="1:14">
      <c r="A17" s="39" t="s">
        <v>183</v>
      </c>
      <c r="B17" s="39" t="s">
        <v>187</v>
      </c>
      <c r="C17" s="39" t="s">
        <v>187</v>
      </c>
      <c r="D17" s="25" t="s">
        <v>258</v>
      </c>
      <c r="E17" s="10" t="s">
        <v>189</v>
      </c>
      <c r="F17" s="11">
        <v>3.378528</v>
      </c>
      <c r="G17" s="11"/>
      <c r="H17" s="36"/>
      <c r="I17" s="36"/>
      <c r="J17" s="36"/>
      <c r="K17" s="36"/>
      <c r="L17" s="11">
        <v>3.378528</v>
      </c>
      <c r="M17" s="36">
        <v>3.378528</v>
      </c>
      <c r="N17" s="36"/>
    </row>
    <row r="18" s="1" customFormat="1" ht="22.9" customHeight="1" spans="1:14">
      <c r="A18" s="39" t="s">
        <v>190</v>
      </c>
      <c r="B18" s="39" t="s">
        <v>191</v>
      </c>
      <c r="C18" s="39" t="s">
        <v>199</v>
      </c>
      <c r="D18" s="25" t="s">
        <v>258</v>
      </c>
      <c r="E18" s="10" t="s">
        <v>219</v>
      </c>
      <c r="F18" s="11">
        <v>32.096016</v>
      </c>
      <c r="G18" s="11"/>
      <c r="H18" s="36"/>
      <c r="I18" s="36"/>
      <c r="J18" s="36"/>
      <c r="K18" s="36"/>
      <c r="L18" s="11">
        <v>32.096016</v>
      </c>
      <c r="M18" s="36">
        <v>32.096016</v>
      </c>
      <c r="N18" s="36"/>
    </row>
    <row r="19" s="1" customFormat="1" ht="22.9" customHeight="1" spans="1:14">
      <c r="A19" s="39" t="s">
        <v>195</v>
      </c>
      <c r="B19" s="39" t="s">
        <v>192</v>
      </c>
      <c r="C19" s="39" t="s">
        <v>192</v>
      </c>
      <c r="D19" s="25" t="s">
        <v>258</v>
      </c>
      <c r="E19" s="10" t="s">
        <v>197</v>
      </c>
      <c r="F19" s="11">
        <v>417.1497</v>
      </c>
      <c r="G19" s="11"/>
      <c r="H19" s="36"/>
      <c r="I19" s="36"/>
      <c r="J19" s="36"/>
      <c r="K19" s="36"/>
      <c r="L19" s="11">
        <v>417.1497</v>
      </c>
      <c r="M19" s="36">
        <v>417.1497</v>
      </c>
      <c r="N19" s="36"/>
    </row>
    <row r="20" s="1" customFormat="1" ht="22.9" customHeight="1" spans="1:14">
      <c r="A20" s="39" t="s">
        <v>198</v>
      </c>
      <c r="B20" s="39" t="s">
        <v>199</v>
      </c>
      <c r="C20" s="39" t="s">
        <v>192</v>
      </c>
      <c r="D20" s="25" t="s">
        <v>258</v>
      </c>
      <c r="E20" s="10" t="s">
        <v>201</v>
      </c>
      <c r="F20" s="11">
        <v>40.542336</v>
      </c>
      <c r="G20" s="11"/>
      <c r="H20" s="36"/>
      <c r="I20" s="36"/>
      <c r="J20" s="36"/>
      <c r="K20" s="36"/>
      <c r="L20" s="11">
        <v>40.542336</v>
      </c>
      <c r="M20" s="36">
        <v>40.542336</v>
      </c>
      <c r="N20" s="36"/>
    </row>
    <row r="21" s="1" customFormat="1" ht="22.9" customHeight="1" spans="1:14">
      <c r="A21" s="28">
        <v>201</v>
      </c>
      <c r="B21" s="28" t="s">
        <v>202</v>
      </c>
      <c r="C21" s="28">
        <v>99</v>
      </c>
      <c r="D21" s="25" t="s">
        <v>258</v>
      </c>
      <c r="E21" s="44" t="s">
        <v>203</v>
      </c>
      <c r="F21" s="45">
        <v>20.04</v>
      </c>
      <c r="G21" s="46"/>
      <c r="H21" s="46"/>
      <c r="I21" s="46"/>
      <c r="J21" s="46"/>
      <c r="K21" s="46"/>
      <c r="L21" s="45">
        <v>20.04</v>
      </c>
      <c r="M21" s="45">
        <v>20.04</v>
      </c>
      <c r="N21" s="46"/>
    </row>
    <row r="22" s="1" customFormat="1" ht="22.9" customHeight="1" spans="1:14">
      <c r="A22" s="39" t="s">
        <v>195</v>
      </c>
      <c r="B22" s="39" t="s">
        <v>192</v>
      </c>
      <c r="C22" s="39" t="s">
        <v>220</v>
      </c>
      <c r="D22" s="25" t="s">
        <v>258</v>
      </c>
      <c r="E22" s="10" t="s">
        <v>222</v>
      </c>
      <c r="F22" s="11">
        <v>12</v>
      </c>
      <c r="G22" s="46"/>
      <c r="H22" s="46"/>
      <c r="I22" s="46"/>
      <c r="J22" s="46"/>
      <c r="K22" s="46"/>
      <c r="L22" s="11">
        <v>12</v>
      </c>
      <c r="M22" s="36">
        <v>12</v>
      </c>
      <c r="N22" s="46"/>
    </row>
    <row r="23" s="2" customFormat="1" ht="22.8" customHeight="1" spans="1:14">
      <c r="A23" s="19"/>
      <c r="B23" s="19"/>
      <c r="C23" s="19"/>
      <c r="D23" s="26" t="s">
        <v>159</v>
      </c>
      <c r="E23" s="26" t="s">
        <v>160</v>
      </c>
      <c r="F23" s="38">
        <v>56.60414</v>
      </c>
      <c r="G23" s="38"/>
      <c r="H23" s="38"/>
      <c r="I23" s="38"/>
      <c r="J23" s="38"/>
      <c r="K23" s="38"/>
      <c r="L23" s="38">
        <v>56.60414</v>
      </c>
      <c r="M23" s="38">
        <v>56.60414</v>
      </c>
      <c r="N23" s="38"/>
    </row>
    <row r="24" s="2" customFormat="1" ht="22.8" customHeight="1" spans="1:14">
      <c r="A24" s="39" t="s">
        <v>183</v>
      </c>
      <c r="B24" s="39" t="s">
        <v>184</v>
      </c>
      <c r="C24" s="39" t="s">
        <v>184</v>
      </c>
      <c r="D24" s="25" t="s">
        <v>259</v>
      </c>
      <c r="E24" s="8" t="s">
        <v>186</v>
      </c>
      <c r="F24" s="9">
        <v>5.56224</v>
      </c>
      <c r="G24" s="9"/>
      <c r="H24" s="27"/>
      <c r="I24" s="27"/>
      <c r="J24" s="27"/>
      <c r="K24" s="27"/>
      <c r="L24" s="9">
        <v>5.56224</v>
      </c>
      <c r="M24" s="27">
        <v>5.56224</v>
      </c>
      <c r="N24" s="27"/>
    </row>
    <row r="25" s="2" customFormat="1" ht="22.8" customHeight="1" spans="1:14">
      <c r="A25" s="39" t="s">
        <v>183</v>
      </c>
      <c r="B25" s="39" t="s">
        <v>187</v>
      </c>
      <c r="C25" s="39" t="s">
        <v>187</v>
      </c>
      <c r="D25" s="25" t="s">
        <v>259</v>
      </c>
      <c r="E25" s="8" t="s">
        <v>189</v>
      </c>
      <c r="F25" s="9">
        <v>0.34764</v>
      </c>
      <c r="G25" s="9"/>
      <c r="H25" s="27"/>
      <c r="I25" s="27"/>
      <c r="J25" s="27"/>
      <c r="K25" s="27"/>
      <c r="L25" s="9">
        <v>0.34764</v>
      </c>
      <c r="M25" s="27">
        <v>0.34764</v>
      </c>
      <c r="N25" s="27"/>
    </row>
    <row r="26" s="2" customFormat="1" ht="22.8" customHeight="1" spans="1:14">
      <c r="A26" s="39" t="s">
        <v>190</v>
      </c>
      <c r="B26" s="39" t="s">
        <v>191</v>
      </c>
      <c r="C26" s="39" t="s">
        <v>199</v>
      </c>
      <c r="D26" s="25" t="s">
        <v>259</v>
      </c>
      <c r="E26" s="8" t="s">
        <v>219</v>
      </c>
      <c r="F26" s="9">
        <v>3.30258</v>
      </c>
      <c r="G26" s="9"/>
      <c r="H26" s="27"/>
      <c r="I26" s="27"/>
      <c r="J26" s="27"/>
      <c r="K26" s="27"/>
      <c r="L26" s="9">
        <v>3.30258</v>
      </c>
      <c r="M26" s="27">
        <v>3.30258</v>
      </c>
      <c r="N26" s="27"/>
    </row>
    <row r="27" s="2" customFormat="1" ht="22.8" customHeight="1" spans="1:14">
      <c r="A27" s="39" t="s">
        <v>195</v>
      </c>
      <c r="B27" s="39" t="s">
        <v>192</v>
      </c>
      <c r="C27" s="39" t="s">
        <v>192</v>
      </c>
      <c r="D27" s="25" t="s">
        <v>259</v>
      </c>
      <c r="E27" s="8" t="s">
        <v>197</v>
      </c>
      <c r="F27" s="27">
        <v>43.22</v>
      </c>
      <c r="G27" s="9"/>
      <c r="H27" s="27"/>
      <c r="I27" s="27"/>
      <c r="J27" s="27"/>
      <c r="K27" s="27"/>
      <c r="L27" s="27">
        <v>43.22</v>
      </c>
      <c r="M27" s="27">
        <v>43.22</v>
      </c>
      <c r="N27" s="27"/>
    </row>
    <row r="28" s="2" customFormat="1" ht="22.8" customHeight="1" spans="1:14">
      <c r="A28" s="39" t="s">
        <v>198</v>
      </c>
      <c r="B28" s="39" t="s">
        <v>199</v>
      </c>
      <c r="C28" s="39" t="s">
        <v>192</v>
      </c>
      <c r="D28" s="25" t="s">
        <v>259</v>
      </c>
      <c r="E28" s="8" t="s">
        <v>201</v>
      </c>
      <c r="F28" s="9">
        <v>4.17168</v>
      </c>
      <c r="G28" s="9"/>
      <c r="H28" s="27"/>
      <c r="I28" s="27"/>
      <c r="J28" s="27"/>
      <c r="K28" s="27"/>
      <c r="L28" s="9">
        <v>4.17168</v>
      </c>
      <c r="M28" s="27">
        <v>4.17168</v>
      </c>
      <c r="N28" s="27"/>
    </row>
    <row r="29" s="2" customFormat="1" ht="22.8" customHeight="1" spans="1:14">
      <c r="A29" s="19"/>
      <c r="B29" s="19"/>
      <c r="C29" s="19"/>
      <c r="D29" s="26" t="s">
        <v>161</v>
      </c>
      <c r="E29" s="26" t="s">
        <v>162</v>
      </c>
      <c r="F29" s="38">
        <v>338.713172</v>
      </c>
      <c r="G29" s="38"/>
      <c r="H29" s="38"/>
      <c r="I29" s="38"/>
      <c r="J29" s="38"/>
      <c r="K29" s="38"/>
      <c r="L29" s="38">
        <f t="shared" ref="L29:L34" si="3">M29+N29</f>
        <v>338.713172</v>
      </c>
      <c r="M29" s="38">
        <v>338.713172</v>
      </c>
      <c r="N29" s="38"/>
    </row>
    <row r="30" s="2" customFormat="1" ht="22.8" customHeight="1" spans="1:14">
      <c r="A30" s="39" t="s">
        <v>183</v>
      </c>
      <c r="B30" s="39" t="s">
        <v>184</v>
      </c>
      <c r="C30" s="39" t="s">
        <v>184</v>
      </c>
      <c r="D30" s="25" t="s">
        <v>260</v>
      </c>
      <c r="E30" s="8" t="s">
        <v>186</v>
      </c>
      <c r="F30" s="9">
        <v>33.754752</v>
      </c>
      <c r="G30" s="9"/>
      <c r="H30" s="27"/>
      <c r="I30" s="27"/>
      <c r="J30" s="27"/>
      <c r="K30" s="27"/>
      <c r="L30" s="27">
        <f t="shared" si="3"/>
        <v>33.754752</v>
      </c>
      <c r="M30" s="27">
        <v>33.754752</v>
      </c>
      <c r="N30" s="27"/>
    </row>
    <row r="31" s="2" customFormat="1" ht="22.8" customHeight="1" spans="1:14">
      <c r="A31" s="39" t="s">
        <v>183</v>
      </c>
      <c r="B31" s="39" t="s">
        <v>187</v>
      </c>
      <c r="C31" s="39" t="s">
        <v>187</v>
      </c>
      <c r="D31" s="25" t="s">
        <v>260</v>
      </c>
      <c r="E31" s="8" t="s">
        <v>189</v>
      </c>
      <c r="F31" s="9">
        <v>2.109672</v>
      </c>
      <c r="G31" s="9"/>
      <c r="H31" s="27"/>
      <c r="I31" s="27"/>
      <c r="J31" s="27"/>
      <c r="K31" s="27"/>
      <c r="L31" s="27">
        <f t="shared" si="3"/>
        <v>2.109672</v>
      </c>
      <c r="M31" s="27">
        <v>2.109672</v>
      </c>
      <c r="N31" s="27"/>
    </row>
    <row r="32" s="2" customFormat="1" ht="22.8" customHeight="1" spans="1:14">
      <c r="A32" s="39" t="s">
        <v>190</v>
      </c>
      <c r="B32" s="39" t="s">
        <v>191</v>
      </c>
      <c r="C32" s="39" t="s">
        <v>199</v>
      </c>
      <c r="D32" s="25" t="s">
        <v>260</v>
      </c>
      <c r="E32" s="8" t="s">
        <v>219</v>
      </c>
      <c r="F32" s="9">
        <v>20.041884</v>
      </c>
      <c r="G32" s="9"/>
      <c r="H32" s="27"/>
      <c r="I32" s="27"/>
      <c r="J32" s="27"/>
      <c r="K32" s="27"/>
      <c r="L32" s="27">
        <f t="shared" si="3"/>
        <v>20.041884</v>
      </c>
      <c r="M32" s="27">
        <v>20.041884</v>
      </c>
      <c r="N32" s="27"/>
    </row>
    <row r="33" s="2" customFormat="1" ht="22.8" customHeight="1" spans="1:14">
      <c r="A33" s="39" t="s">
        <v>195</v>
      </c>
      <c r="B33" s="39" t="s">
        <v>192</v>
      </c>
      <c r="C33" s="39" t="s">
        <v>192</v>
      </c>
      <c r="D33" s="25" t="s">
        <v>260</v>
      </c>
      <c r="E33" s="8" t="s">
        <v>197</v>
      </c>
      <c r="F33" s="9">
        <v>257.4908</v>
      </c>
      <c r="G33" s="9"/>
      <c r="H33" s="27"/>
      <c r="I33" s="27"/>
      <c r="J33" s="27"/>
      <c r="K33" s="27"/>
      <c r="L33" s="27">
        <f t="shared" si="3"/>
        <v>257.4908</v>
      </c>
      <c r="M33" s="27">
        <v>257.4908</v>
      </c>
      <c r="N33" s="27"/>
    </row>
    <row r="34" s="2" customFormat="1" ht="22.8" customHeight="1" spans="1:14">
      <c r="A34" s="39" t="s">
        <v>198</v>
      </c>
      <c r="B34" s="39" t="s">
        <v>199</v>
      </c>
      <c r="C34" s="39" t="s">
        <v>192</v>
      </c>
      <c r="D34" s="25" t="s">
        <v>260</v>
      </c>
      <c r="E34" s="8" t="s">
        <v>201</v>
      </c>
      <c r="F34" s="9">
        <v>25.316064</v>
      </c>
      <c r="G34" s="9"/>
      <c r="H34" s="27"/>
      <c r="I34" s="27"/>
      <c r="J34" s="27"/>
      <c r="K34" s="27"/>
      <c r="L34" s="27">
        <f t="shared" si="3"/>
        <v>25.316064</v>
      </c>
      <c r="M34" s="27">
        <v>25.316064</v>
      </c>
      <c r="N34" s="27"/>
    </row>
    <row r="35" s="2" customFormat="1" ht="22.8" customHeight="1" spans="1:14">
      <c r="A35" s="19"/>
      <c r="B35" s="19"/>
      <c r="C35" s="19"/>
      <c r="D35" s="26" t="s">
        <v>163</v>
      </c>
      <c r="E35" s="26" t="s">
        <v>164</v>
      </c>
      <c r="F35" s="38">
        <f>SUM(F36:F42)</f>
        <v>155.405672</v>
      </c>
      <c r="G35" s="38"/>
      <c r="H35" s="38"/>
      <c r="I35" s="38"/>
      <c r="J35" s="38"/>
      <c r="K35" s="38"/>
      <c r="L35" s="38">
        <f>SUM(L36:L42)</f>
        <v>155.405672</v>
      </c>
      <c r="M35" s="38">
        <f>SUM(M36:M42)</f>
        <v>155.405672</v>
      </c>
      <c r="N35" s="38"/>
    </row>
    <row r="36" s="2" customFormat="1" ht="22.8" customHeight="1" spans="1:14">
      <c r="A36" s="39" t="s">
        <v>183</v>
      </c>
      <c r="B36" s="39" t="s">
        <v>184</v>
      </c>
      <c r="C36" s="39" t="s">
        <v>184</v>
      </c>
      <c r="D36" s="25" t="s">
        <v>261</v>
      </c>
      <c r="E36" s="8" t="s">
        <v>186</v>
      </c>
      <c r="F36" s="9">
        <f t="shared" ref="F36:F42" si="4">G36+L36</f>
        <v>14.034048</v>
      </c>
      <c r="G36" s="9"/>
      <c r="H36" s="27"/>
      <c r="I36" s="27"/>
      <c r="J36" s="27"/>
      <c r="K36" s="27"/>
      <c r="L36" s="9">
        <f t="shared" ref="L36:L42" si="5">M36+N36</f>
        <v>14.034048</v>
      </c>
      <c r="M36" s="27">
        <v>14.034048</v>
      </c>
      <c r="N36" s="27"/>
    </row>
    <row r="37" s="2" customFormat="1" ht="22.8" customHeight="1" spans="1:14">
      <c r="A37" s="39" t="s">
        <v>183</v>
      </c>
      <c r="B37" s="39" t="s">
        <v>187</v>
      </c>
      <c r="C37" s="39" t="s">
        <v>187</v>
      </c>
      <c r="D37" s="25" t="s">
        <v>261</v>
      </c>
      <c r="E37" s="8" t="s">
        <v>189</v>
      </c>
      <c r="F37" s="9">
        <f t="shared" si="4"/>
        <v>0.877128</v>
      </c>
      <c r="G37" s="9"/>
      <c r="H37" s="27"/>
      <c r="I37" s="27"/>
      <c r="J37" s="27"/>
      <c r="K37" s="27"/>
      <c r="L37" s="9">
        <f t="shared" si="5"/>
        <v>0.877128</v>
      </c>
      <c r="M37" s="27">
        <v>0.877128</v>
      </c>
      <c r="N37" s="27"/>
    </row>
    <row r="38" s="2" customFormat="1" ht="22.8" customHeight="1" spans="1:14">
      <c r="A38" s="39" t="s">
        <v>190</v>
      </c>
      <c r="B38" s="39" t="s">
        <v>191</v>
      </c>
      <c r="C38" s="39" t="s">
        <v>199</v>
      </c>
      <c r="D38" s="25" t="s">
        <v>261</v>
      </c>
      <c r="E38" s="8" t="s">
        <v>219</v>
      </c>
      <c r="F38" s="9">
        <f t="shared" si="4"/>
        <v>8.332716</v>
      </c>
      <c r="G38" s="9"/>
      <c r="H38" s="27"/>
      <c r="I38" s="27"/>
      <c r="J38" s="27"/>
      <c r="K38" s="27"/>
      <c r="L38" s="9">
        <f t="shared" si="5"/>
        <v>8.332716</v>
      </c>
      <c r="M38" s="27">
        <v>8.332716</v>
      </c>
      <c r="N38" s="27"/>
    </row>
    <row r="39" s="2" customFormat="1" ht="22.8" customHeight="1" spans="1:14">
      <c r="A39" s="39" t="s">
        <v>195</v>
      </c>
      <c r="B39" s="39" t="s">
        <v>192</v>
      </c>
      <c r="C39" s="39" t="s">
        <v>192</v>
      </c>
      <c r="D39" s="25" t="s">
        <v>261</v>
      </c>
      <c r="E39" s="8" t="s">
        <v>197</v>
      </c>
      <c r="F39" s="9">
        <f t="shared" si="4"/>
        <v>108.319</v>
      </c>
      <c r="G39" s="9"/>
      <c r="H39" s="27"/>
      <c r="I39" s="27"/>
      <c r="J39" s="27"/>
      <c r="K39" s="27"/>
      <c r="L39" s="9">
        <f t="shared" si="5"/>
        <v>108.319</v>
      </c>
      <c r="M39" s="27">
        <v>108.319</v>
      </c>
      <c r="N39" s="27"/>
    </row>
    <row r="40" s="2" customFormat="1" ht="22.8" customHeight="1" spans="1:14">
      <c r="A40" s="39" t="s">
        <v>198</v>
      </c>
      <c r="B40" s="39" t="s">
        <v>199</v>
      </c>
      <c r="C40" s="39" t="s">
        <v>192</v>
      </c>
      <c r="D40" s="25" t="s">
        <v>261</v>
      </c>
      <c r="E40" s="8" t="s">
        <v>201</v>
      </c>
      <c r="F40" s="9">
        <f t="shared" si="4"/>
        <v>10.525536</v>
      </c>
      <c r="G40" s="9"/>
      <c r="H40" s="27"/>
      <c r="I40" s="27"/>
      <c r="J40" s="27"/>
      <c r="K40" s="27"/>
      <c r="L40" s="9">
        <f t="shared" si="5"/>
        <v>10.525536</v>
      </c>
      <c r="M40" s="27">
        <v>10.525536</v>
      </c>
      <c r="N40" s="27"/>
    </row>
    <row r="41" s="2" customFormat="1" ht="21" customHeight="1" spans="1:14">
      <c r="A41" s="47">
        <v>214</v>
      </c>
      <c r="B41" s="47" t="s">
        <v>192</v>
      </c>
      <c r="C41" s="47">
        <v>12</v>
      </c>
      <c r="D41" s="41" t="s">
        <v>261</v>
      </c>
      <c r="E41" s="25" t="s">
        <v>222</v>
      </c>
      <c r="F41" s="9">
        <f t="shared" si="4"/>
        <v>5.667244</v>
      </c>
      <c r="G41" s="9"/>
      <c r="H41" s="9"/>
      <c r="I41" s="9"/>
      <c r="J41" s="9"/>
      <c r="K41" s="9"/>
      <c r="L41" s="9">
        <f t="shared" si="5"/>
        <v>5.667244</v>
      </c>
      <c r="M41" s="9">
        <v>5.667244</v>
      </c>
      <c r="N41" s="9"/>
    </row>
    <row r="42" s="2" customFormat="1" ht="18" spans="1:14">
      <c r="A42" s="47">
        <v>201</v>
      </c>
      <c r="B42" s="47" t="s">
        <v>202</v>
      </c>
      <c r="C42" s="47">
        <v>99</v>
      </c>
      <c r="D42" s="41" t="s">
        <v>261</v>
      </c>
      <c r="E42" s="25" t="s">
        <v>224</v>
      </c>
      <c r="F42" s="9">
        <f t="shared" si="4"/>
        <v>7.65</v>
      </c>
      <c r="G42" s="9"/>
      <c r="H42" s="9"/>
      <c r="I42" s="9"/>
      <c r="J42" s="9"/>
      <c r="K42" s="9"/>
      <c r="L42" s="9">
        <f t="shared" si="5"/>
        <v>7.65</v>
      </c>
      <c r="M42" s="9">
        <v>7.65</v>
      </c>
      <c r="N42" s="9"/>
    </row>
    <row r="43" s="2" customFormat="1" ht="22.8" customHeight="1" spans="1:14">
      <c r="A43" s="19"/>
      <c r="B43" s="19"/>
      <c r="C43" s="19"/>
      <c r="D43" s="26" t="s">
        <v>165</v>
      </c>
      <c r="E43" s="26" t="s">
        <v>166</v>
      </c>
      <c r="F43" s="38">
        <v>169.2181</v>
      </c>
      <c r="G43" s="38"/>
      <c r="H43" s="38"/>
      <c r="I43" s="38"/>
      <c r="J43" s="38"/>
      <c r="K43" s="38"/>
      <c r="L43" s="38">
        <f>F43</f>
        <v>169.2181</v>
      </c>
      <c r="M43" s="38">
        <v>169.2181</v>
      </c>
      <c r="N43" s="38"/>
    </row>
    <row r="44" s="2" customFormat="1" ht="22.8" customHeight="1" spans="1:14">
      <c r="A44" s="39" t="s">
        <v>183</v>
      </c>
      <c r="B44" s="39" t="s">
        <v>184</v>
      </c>
      <c r="C44" s="39" t="s">
        <v>184</v>
      </c>
      <c r="D44" s="25" t="s">
        <v>262</v>
      </c>
      <c r="E44" s="8" t="s">
        <v>186</v>
      </c>
      <c r="F44" s="9">
        <v>13.632768</v>
      </c>
      <c r="G44" s="9"/>
      <c r="H44" s="27"/>
      <c r="I44" s="27"/>
      <c r="J44" s="27"/>
      <c r="K44" s="27"/>
      <c r="L44" s="27">
        <v>13.632768</v>
      </c>
      <c r="M44" s="27">
        <v>13.632768</v>
      </c>
      <c r="N44" s="27"/>
    </row>
    <row r="45" s="2" customFormat="1" ht="22.8" customHeight="1" spans="1:14">
      <c r="A45" s="39" t="s">
        <v>183</v>
      </c>
      <c r="B45" s="39" t="s">
        <v>187</v>
      </c>
      <c r="C45" s="39" t="s">
        <v>187</v>
      </c>
      <c r="D45" s="25" t="s">
        <v>262</v>
      </c>
      <c r="E45" s="8" t="s">
        <v>189</v>
      </c>
      <c r="F45" s="9">
        <v>0.852048</v>
      </c>
      <c r="G45" s="9"/>
      <c r="H45" s="27"/>
      <c r="I45" s="27"/>
      <c r="J45" s="27"/>
      <c r="K45" s="27"/>
      <c r="L45" s="9">
        <v>0.852048</v>
      </c>
      <c r="M45" s="27">
        <v>0.852048</v>
      </c>
      <c r="N45" s="27"/>
    </row>
    <row r="46" s="2" customFormat="1" ht="22.8" customHeight="1" spans="1:14">
      <c r="A46" s="39" t="s">
        <v>190</v>
      </c>
      <c r="B46" s="39" t="s">
        <v>191</v>
      </c>
      <c r="C46" s="39" t="s">
        <v>199</v>
      </c>
      <c r="D46" s="25" t="s">
        <v>262</v>
      </c>
      <c r="E46" s="8" t="s">
        <v>219</v>
      </c>
      <c r="F46" s="9">
        <v>8.094456</v>
      </c>
      <c r="G46" s="9"/>
      <c r="H46" s="27"/>
      <c r="I46" s="27"/>
      <c r="J46" s="27"/>
      <c r="K46" s="27"/>
      <c r="L46" s="9">
        <v>8.094456</v>
      </c>
      <c r="M46" s="27">
        <v>8.094456</v>
      </c>
      <c r="N46" s="27"/>
    </row>
    <row r="47" s="2" customFormat="1" ht="22.8" customHeight="1" spans="1:14">
      <c r="A47" s="39" t="s">
        <v>195</v>
      </c>
      <c r="B47" s="39" t="s">
        <v>192</v>
      </c>
      <c r="C47" s="39" t="s">
        <v>220</v>
      </c>
      <c r="D47" s="25" t="s">
        <v>262</v>
      </c>
      <c r="E47" s="8" t="s">
        <v>222</v>
      </c>
      <c r="F47" s="9">
        <v>104.2443</v>
      </c>
      <c r="G47" s="9"/>
      <c r="H47" s="27"/>
      <c r="I47" s="27"/>
      <c r="J47" s="27"/>
      <c r="K47" s="27"/>
      <c r="L47" s="9">
        <v>104.2443</v>
      </c>
      <c r="M47" s="27">
        <v>104.2443</v>
      </c>
      <c r="N47" s="27"/>
    </row>
    <row r="48" s="2" customFormat="1" ht="22.8" customHeight="1" spans="1:14">
      <c r="A48" s="39" t="s">
        <v>198</v>
      </c>
      <c r="B48" s="39" t="s">
        <v>199</v>
      </c>
      <c r="C48" s="39" t="s">
        <v>192</v>
      </c>
      <c r="D48" s="25" t="s">
        <v>262</v>
      </c>
      <c r="E48" s="8" t="s">
        <v>201</v>
      </c>
      <c r="F48" s="9">
        <v>10.224576</v>
      </c>
      <c r="G48" s="9"/>
      <c r="H48" s="27"/>
      <c r="I48" s="27"/>
      <c r="J48" s="27"/>
      <c r="K48" s="27"/>
      <c r="L48" s="9">
        <v>10.224576</v>
      </c>
      <c r="M48" s="27">
        <v>10.224576</v>
      </c>
      <c r="N48" s="27"/>
    </row>
    <row r="49" s="2" customFormat="1" ht="18" spans="1:14">
      <c r="A49" s="39">
        <v>201</v>
      </c>
      <c r="B49" s="39" t="s">
        <v>202</v>
      </c>
      <c r="C49" s="39">
        <v>99</v>
      </c>
      <c r="D49" s="25">
        <v>2010399</v>
      </c>
      <c r="E49" s="48" t="s">
        <v>203</v>
      </c>
      <c r="F49" s="9">
        <v>32.17</v>
      </c>
      <c r="G49" s="52"/>
      <c r="H49" s="49"/>
      <c r="I49" s="49"/>
      <c r="J49" s="49"/>
      <c r="K49" s="49"/>
      <c r="L49" s="9">
        <v>32.17</v>
      </c>
      <c r="M49" s="9">
        <v>32.17</v>
      </c>
      <c r="N49" s="49"/>
    </row>
    <row r="50" s="2" customFormat="1" ht="22.8" customHeight="1" spans="1:14">
      <c r="A50" s="19"/>
      <c r="B50" s="19"/>
      <c r="C50" s="19"/>
      <c r="D50" s="26" t="s">
        <v>167</v>
      </c>
      <c r="E50" s="26" t="s">
        <v>168</v>
      </c>
      <c r="F50" s="38">
        <f>SUM(F51:F56)</f>
        <v>126.67699</v>
      </c>
      <c r="G50" s="38"/>
      <c r="H50" s="38"/>
      <c r="I50" s="38"/>
      <c r="J50" s="38"/>
      <c r="K50" s="38"/>
      <c r="L50" s="38">
        <f>SUM(L51:L56)</f>
        <v>126.67699</v>
      </c>
      <c r="M50" s="38">
        <f>SUM(M51:M56)</f>
        <v>126.67699</v>
      </c>
      <c r="N50" s="38"/>
    </row>
    <row r="51" s="2" customFormat="1" ht="22.8" customHeight="1" spans="1:14">
      <c r="A51" s="39" t="s">
        <v>183</v>
      </c>
      <c r="B51" s="39" t="s">
        <v>184</v>
      </c>
      <c r="C51" s="39" t="s">
        <v>184</v>
      </c>
      <c r="D51" s="25" t="s">
        <v>263</v>
      </c>
      <c r="E51" s="8" t="s">
        <v>186</v>
      </c>
      <c r="F51" s="9">
        <v>11.86464</v>
      </c>
      <c r="G51" s="9"/>
      <c r="H51" s="27"/>
      <c r="I51" s="27"/>
      <c r="J51" s="27"/>
      <c r="K51" s="27"/>
      <c r="L51" s="9">
        <v>11.86464</v>
      </c>
      <c r="M51" s="27">
        <v>11.86464</v>
      </c>
      <c r="N51" s="27"/>
    </row>
    <row r="52" s="2" customFormat="1" ht="22.8" customHeight="1" spans="1:14">
      <c r="A52" s="39" t="s">
        <v>183</v>
      </c>
      <c r="B52" s="39" t="s">
        <v>187</v>
      </c>
      <c r="C52" s="39" t="s">
        <v>187</v>
      </c>
      <c r="D52" s="25" t="s">
        <v>263</v>
      </c>
      <c r="E52" s="8" t="s">
        <v>189</v>
      </c>
      <c r="F52" s="9">
        <v>0.74154</v>
      </c>
      <c r="G52" s="9"/>
      <c r="H52" s="27"/>
      <c r="I52" s="27"/>
      <c r="J52" s="27"/>
      <c r="K52" s="27"/>
      <c r="L52" s="9">
        <v>0.74154</v>
      </c>
      <c r="M52" s="27">
        <v>0.74154</v>
      </c>
      <c r="N52" s="27"/>
    </row>
    <row r="53" s="2" customFormat="1" ht="22.8" customHeight="1" spans="1:14">
      <c r="A53" s="39" t="s">
        <v>190</v>
      </c>
      <c r="B53" s="39" t="s">
        <v>191</v>
      </c>
      <c r="C53" s="39" t="s">
        <v>192</v>
      </c>
      <c r="D53" s="25" t="s">
        <v>263</v>
      </c>
      <c r="E53" s="8" t="s">
        <v>194</v>
      </c>
      <c r="F53" s="9">
        <v>7.04463</v>
      </c>
      <c r="G53" s="9"/>
      <c r="H53" s="27"/>
      <c r="I53" s="27"/>
      <c r="J53" s="27"/>
      <c r="K53" s="27"/>
      <c r="L53" s="9">
        <v>7.04463</v>
      </c>
      <c r="M53" s="27">
        <v>7.04463</v>
      </c>
      <c r="N53" s="27"/>
    </row>
    <row r="54" s="2" customFormat="1" ht="22.8" customHeight="1" spans="1:14">
      <c r="A54" s="39" t="s">
        <v>195</v>
      </c>
      <c r="B54" s="39" t="s">
        <v>192</v>
      </c>
      <c r="C54" s="39" t="s">
        <v>220</v>
      </c>
      <c r="D54" s="25" t="s">
        <v>263</v>
      </c>
      <c r="E54" s="8" t="s">
        <v>222</v>
      </c>
      <c r="F54" s="9">
        <v>91.6277</v>
      </c>
      <c r="G54" s="9"/>
      <c r="H54" s="27"/>
      <c r="I54" s="27"/>
      <c r="J54" s="27"/>
      <c r="K54" s="27"/>
      <c r="L54" s="9">
        <v>91.6277</v>
      </c>
      <c r="M54" s="27">
        <v>91.6277</v>
      </c>
      <c r="N54" s="27"/>
    </row>
    <row r="55" s="2" customFormat="1" ht="22.8" customHeight="1" spans="1:14">
      <c r="A55" s="39" t="s">
        <v>198</v>
      </c>
      <c r="B55" s="39" t="s">
        <v>199</v>
      </c>
      <c r="C55" s="39" t="s">
        <v>192</v>
      </c>
      <c r="D55" s="25" t="s">
        <v>263</v>
      </c>
      <c r="E55" s="8" t="s">
        <v>201</v>
      </c>
      <c r="F55" s="9">
        <v>8.89848</v>
      </c>
      <c r="G55" s="9"/>
      <c r="H55" s="27"/>
      <c r="I55" s="27"/>
      <c r="J55" s="27"/>
      <c r="K55" s="27"/>
      <c r="L55" s="9">
        <v>8.89848</v>
      </c>
      <c r="M55" s="27">
        <v>8.89848</v>
      </c>
      <c r="N55" s="27"/>
    </row>
    <row r="56" s="2" customFormat="1" ht="18" spans="1:14">
      <c r="A56" s="39">
        <v>201</v>
      </c>
      <c r="B56" s="39" t="s">
        <v>202</v>
      </c>
      <c r="C56" s="39">
        <v>99</v>
      </c>
      <c r="D56" s="50" t="s">
        <v>263</v>
      </c>
      <c r="E56" s="39" t="s">
        <v>224</v>
      </c>
      <c r="F56" s="9">
        <f>L56</f>
        <v>6.5</v>
      </c>
      <c r="G56" s="9"/>
      <c r="H56" s="9"/>
      <c r="I56" s="9"/>
      <c r="J56" s="9"/>
      <c r="K56" s="9"/>
      <c r="L56" s="9">
        <f>M56</f>
        <v>6.5</v>
      </c>
      <c r="M56" s="9">
        <v>6.5</v>
      </c>
      <c r="N56" s="9"/>
    </row>
    <row r="57" customFormat="1" ht="22.9" customHeight="1" spans="1:14">
      <c r="A57" s="19"/>
      <c r="B57" s="19"/>
      <c r="C57" s="19"/>
      <c r="D57" s="26" t="s">
        <v>169</v>
      </c>
      <c r="E57" s="26" t="s">
        <v>170</v>
      </c>
      <c r="F57" s="38">
        <v>219.43</v>
      </c>
      <c r="G57" s="38"/>
      <c r="H57" s="38"/>
      <c r="I57" s="38"/>
      <c r="J57" s="38"/>
      <c r="K57" s="38"/>
      <c r="L57" s="38">
        <v>219.43</v>
      </c>
      <c r="M57" s="38">
        <v>219.43</v>
      </c>
      <c r="N57" s="38"/>
    </row>
    <row r="58" customFormat="1" ht="22.9" customHeight="1" spans="1:14">
      <c r="A58" s="39" t="s">
        <v>183</v>
      </c>
      <c r="B58" s="39" t="s">
        <v>184</v>
      </c>
      <c r="C58" s="39" t="s">
        <v>184</v>
      </c>
      <c r="D58" s="25" t="s">
        <v>264</v>
      </c>
      <c r="E58" s="8" t="s">
        <v>186</v>
      </c>
      <c r="F58" s="9">
        <v>21.05568</v>
      </c>
      <c r="G58" s="9"/>
      <c r="H58" s="27"/>
      <c r="I58" s="27"/>
      <c r="J58" s="27"/>
      <c r="K58" s="27"/>
      <c r="L58" s="9">
        <v>21.05568</v>
      </c>
      <c r="M58" s="27">
        <v>21.05568</v>
      </c>
      <c r="N58" s="27"/>
    </row>
    <row r="59" customFormat="1" ht="22.9" customHeight="1" spans="1:14">
      <c r="A59" s="39" t="s">
        <v>183</v>
      </c>
      <c r="B59" s="39" t="s">
        <v>187</v>
      </c>
      <c r="C59" s="39" t="s">
        <v>187</v>
      </c>
      <c r="D59" s="25" t="s">
        <v>264</v>
      </c>
      <c r="E59" s="8" t="s">
        <v>189</v>
      </c>
      <c r="F59" s="9">
        <v>1.31598</v>
      </c>
      <c r="G59" s="9"/>
      <c r="H59" s="27"/>
      <c r="I59" s="27"/>
      <c r="J59" s="27"/>
      <c r="K59" s="27"/>
      <c r="L59" s="9">
        <v>1.31598</v>
      </c>
      <c r="M59" s="27">
        <v>1.31598</v>
      </c>
      <c r="N59" s="27"/>
    </row>
    <row r="60" customFormat="1" ht="22.9" customHeight="1" spans="1:14">
      <c r="A60" s="39" t="s">
        <v>190</v>
      </c>
      <c r="B60" s="39" t="s">
        <v>191</v>
      </c>
      <c r="C60" s="39" t="s">
        <v>199</v>
      </c>
      <c r="D60" s="25" t="s">
        <v>264</v>
      </c>
      <c r="E60" s="8" t="s">
        <v>219</v>
      </c>
      <c r="F60" s="9">
        <v>12.50181</v>
      </c>
      <c r="G60" s="9"/>
      <c r="H60" s="27"/>
      <c r="I60" s="27"/>
      <c r="J60" s="27"/>
      <c r="K60" s="27"/>
      <c r="L60" s="9">
        <v>12.50181</v>
      </c>
      <c r="M60" s="27">
        <v>12.50181</v>
      </c>
      <c r="N60" s="27"/>
    </row>
    <row r="61" customFormat="1" ht="22.9" customHeight="1" spans="1:14">
      <c r="A61" s="39" t="s">
        <v>195</v>
      </c>
      <c r="B61" s="39" t="s">
        <v>192</v>
      </c>
      <c r="C61" s="39" t="s">
        <v>192</v>
      </c>
      <c r="D61" s="25" t="s">
        <v>264</v>
      </c>
      <c r="E61" s="8" t="s">
        <v>197</v>
      </c>
      <c r="F61" s="9">
        <v>160.5352</v>
      </c>
      <c r="G61" s="9"/>
      <c r="H61" s="27"/>
      <c r="I61" s="27"/>
      <c r="J61" s="27"/>
      <c r="K61" s="27"/>
      <c r="L61" s="9">
        <v>160.5352</v>
      </c>
      <c r="M61" s="27">
        <v>160.5352</v>
      </c>
      <c r="N61" s="27"/>
    </row>
    <row r="62" customFormat="1" ht="22.9" customHeight="1" spans="1:14">
      <c r="A62" s="39" t="s">
        <v>198</v>
      </c>
      <c r="B62" s="39" t="s">
        <v>199</v>
      </c>
      <c r="C62" s="39" t="s">
        <v>192</v>
      </c>
      <c r="D62" s="25" t="s">
        <v>264</v>
      </c>
      <c r="E62" s="8" t="s">
        <v>201</v>
      </c>
      <c r="F62" s="9">
        <v>15.79176</v>
      </c>
      <c r="G62" s="9"/>
      <c r="H62" s="27"/>
      <c r="I62" s="27"/>
      <c r="J62" s="27"/>
      <c r="K62" s="27"/>
      <c r="L62" s="9">
        <v>15.79176</v>
      </c>
      <c r="M62" s="27">
        <v>15.79176</v>
      </c>
      <c r="N62" s="27"/>
    </row>
    <row r="63" customFormat="1" ht="23.1" customHeight="1" spans="1:14">
      <c r="A63" s="28">
        <v>201</v>
      </c>
      <c r="B63" s="28" t="s">
        <v>202</v>
      </c>
      <c r="C63" s="28" t="s">
        <v>187</v>
      </c>
      <c r="D63" s="25" t="s">
        <v>264</v>
      </c>
      <c r="E63" s="29" t="s">
        <v>203</v>
      </c>
      <c r="F63" s="30">
        <v>8.23</v>
      </c>
      <c r="G63" s="30"/>
      <c r="H63" s="30"/>
      <c r="I63" s="53"/>
      <c r="J63" s="53"/>
      <c r="K63" s="53"/>
      <c r="L63" s="30">
        <v>8.23</v>
      </c>
      <c r="M63" s="30">
        <v>8.23</v>
      </c>
      <c r="N63" s="3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3"/>
  <sheetViews>
    <sheetView zoomScale="147" zoomScaleNormal="147" topLeftCell="H1" workbookViewId="0">
      <selection activeCell="G6" sqref="G6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8" customWidth="1"/>
    <col min="5" max="5" width="20.1296296296296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5"/>
      <c r="U1" s="23" t="s">
        <v>370</v>
      </c>
      <c r="V1" s="23"/>
    </row>
    <row r="2" ht="50.1" customHeight="1" spans="1:22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ht="24.2" customHeight="1" spans="1:22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4" t="s">
        <v>32</v>
      </c>
      <c r="V3" s="14"/>
    </row>
    <row r="4" ht="26.65" customHeight="1" spans="1:22">
      <c r="A4" s="17" t="s">
        <v>172</v>
      </c>
      <c r="B4" s="17"/>
      <c r="C4" s="17"/>
      <c r="D4" s="17" t="s">
        <v>236</v>
      </c>
      <c r="E4" s="17" t="s">
        <v>237</v>
      </c>
      <c r="F4" s="17" t="s">
        <v>269</v>
      </c>
      <c r="G4" s="17" t="s">
        <v>371</v>
      </c>
      <c r="H4" s="17"/>
      <c r="I4" s="17"/>
      <c r="J4" s="17"/>
      <c r="K4" s="17"/>
      <c r="L4" s="17" t="s">
        <v>372</v>
      </c>
      <c r="M4" s="17"/>
      <c r="N4" s="17"/>
      <c r="O4" s="17"/>
      <c r="P4" s="17"/>
      <c r="Q4" s="17"/>
      <c r="R4" s="17" t="s">
        <v>367</v>
      </c>
      <c r="S4" s="17" t="s">
        <v>373</v>
      </c>
      <c r="T4" s="17"/>
      <c r="U4" s="17"/>
      <c r="V4" s="17"/>
    </row>
    <row r="5" ht="56.1" customHeight="1" spans="1:22">
      <c r="A5" s="17" t="s">
        <v>180</v>
      </c>
      <c r="B5" s="17" t="s">
        <v>181</v>
      </c>
      <c r="C5" s="17" t="s">
        <v>182</v>
      </c>
      <c r="D5" s="17"/>
      <c r="E5" s="17"/>
      <c r="F5" s="17"/>
      <c r="G5" s="17" t="s">
        <v>136</v>
      </c>
      <c r="H5" s="17" t="s">
        <v>374</v>
      </c>
      <c r="I5" s="17" t="s">
        <v>375</v>
      </c>
      <c r="J5" s="17" t="s">
        <v>376</v>
      </c>
      <c r="K5" s="17" t="s">
        <v>377</v>
      </c>
      <c r="L5" s="17" t="s">
        <v>136</v>
      </c>
      <c r="M5" s="17" t="s">
        <v>378</v>
      </c>
      <c r="N5" s="17" t="s">
        <v>379</v>
      </c>
      <c r="O5" s="17" t="s">
        <v>380</v>
      </c>
      <c r="P5" s="17" t="s">
        <v>381</v>
      </c>
      <c r="Q5" s="17" t="s">
        <v>382</v>
      </c>
      <c r="R5" s="17"/>
      <c r="S5" s="17" t="s">
        <v>136</v>
      </c>
      <c r="T5" s="17" t="s">
        <v>383</v>
      </c>
      <c r="U5" s="17" t="s">
        <v>384</v>
      </c>
      <c r="V5" s="17" t="s">
        <v>368</v>
      </c>
    </row>
    <row r="6" ht="22.9" customHeight="1" spans="1:22">
      <c r="A6" s="19"/>
      <c r="B6" s="19"/>
      <c r="C6" s="19"/>
      <c r="D6" s="19"/>
      <c r="E6" s="19" t="s">
        <v>136</v>
      </c>
      <c r="F6" s="7">
        <f>F7</f>
        <v>2163.222074</v>
      </c>
      <c r="G6" s="7">
        <f t="shared" ref="G6:V6" si="0">G7</f>
        <v>1606.693044</v>
      </c>
      <c r="H6" s="7">
        <f t="shared" si="0"/>
        <v>842.403444</v>
      </c>
      <c r="I6" s="7">
        <f t="shared" si="0"/>
        <v>380.5302</v>
      </c>
      <c r="J6" s="7">
        <f t="shared" si="0"/>
        <v>0</v>
      </c>
      <c r="K6" s="7">
        <f t="shared" si="0"/>
        <v>383.7538</v>
      </c>
      <c r="L6" s="7">
        <f t="shared" si="0"/>
        <v>333.146976</v>
      </c>
      <c r="M6" s="7">
        <f t="shared" si="0"/>
        <v>201.145344</v>
      </c>
      <c r="N6" s="7">
        <f t="shared" si="0"/>
        <v>0</v>
      </c>
      <c r="O6" s="7">
        <f t="shared" si="0"/>
        <v>106.858464</v>
      </c>
      <c r="P6" s="7">
        <f t="shared" si="0"/>
        <v>12.571584</v>
      </c>
      <c r="Q6" s="7">
        <f t="shared" si="0"/>
        <v>12.571584</v>
      </c>
      <c r="R6" s="7">
        <f t="shared" si="0"/>
        <v>150.859008</v>
      </c>
      <c r="S6" s="7">
        <f t="shared" si="0"/>
        <v>72.53</v>
      </c>
      <c r="T6" s="7">
        <f t="shared" si="0"/>
        <v>0</v>
      </c>
      <c r="U6" s="7">
        <f t="shared" si="0"/>
        <v>0</v>
      </c>
      <c r="V6" s="7">
        <f t="shared" si="0"/>
        <v>72.53</v>
      </c>
    </row>
    <row r="7" ht="22.9" customHeight="1" spans="1:22">
      <c r="A7" s="19"/>
      <c r="B7" s="19"/>
      <c r="C7" s="19"/>
      <c r="D7" s="18" t="s">
        <v>154</v>
      </c>
      <c r="E7" s="18" t="s">
        <v>3</v>
      </c>
      <c r="F7" s="7">
        <f>F8+F15+F23+F29+F35+F43+F50+F57</f>
        <v>2163.222074</v>
      </c>
      <c r="G7" s="7">
        <f>G8+G15+G23+G29+G35+G43+G50+G57</f>
        <v>1606.693044</v>
      </c>
      <c r="H7" s="7">
        <f t="shared" ref="G7:V7" si="1">H8+H15+H23+H29+H35+H43+H50+H57</f>
        <v>842.403444</v>
      </c>
      <c r="I7" s="7">
        <f t="shared" si="1"/>
        <v>380.5302</v>
      </c>
      <c r="J7" s="7">
        <f t="shared" si="1"/>
        <v>0</v>
      </c>
      <c r="K7" s="7">
        <f t="shared" si="1"/>
        <v>383.7538</v>
      </c>
      <c r="L7" s="7">
        <f t="shared" si="1"/>
        <v>333.146976</v>
      </c>
      <c r="M7" s="7">
        <f t="shared" si="1"/>
        <v>201.145344</v>
      </c>
      <c r="N7" s="7">
        <f t="shared" si="1"/>
        <v>0</v>
      </c>
      <c r="O7" s="7">
        <f t="shared" si="1"/>
        <v>106.858464</v>
      </c>
      <c r="P7" s="7">
        <f t="shared" si="1"/>
        <v>12.571584</v>
      </c>
      <c r="Q7" s="7">
        <f t="shared" si="1"/>
        <v>12.571584</v>
      </c>
      <c r="R7" s="7">
        <f t="shared" si="1"/>
        <v>150.859008</v>
      </c>
      <c r="S7" s="7">
        <f t="shared" si="1"/>
        <v>72.53</v>
      </c>
      <c r="T7" s="7">
        <f t="shared" si="1"/>
        <v>0</v>
      </c>
      <c r="U7" s="7">
        <f t="shared" si="1"/>
        <v>0</v>
      </c>
      <c r="V7" s="7">
        <f t="shared" si="1"/>
        <v>72.53</v>
      </c>
    </row>
    <row r="8" ht="22.9" customHeight="1" spans="1:22">
      <c r="A8" s="19"/>
      <c r="B8" s="19"/>
      <c r="C8" s="19"/>
      <c r="D8" s="26" t="s">
        <v>155</v>
      </c>
      <c r="E8" s="26" t="s">
        <v>156</v>
      </c>
      <c r="F8" s="7">
        <v>517.92</v>
      </c>
      <c r="G8" s="7">
        <v>399.94</v>
      </c>
      <c r="H8" s="7">
        <v>199.626</v>
      </c>
      <c r="I8" s="7">
        <v>143.2</v>
      </c>
      <c r="J8" s="7"/>
      <c r="K8" s="7">
        <v>57.1104</v>
      </c>
      <c r="L8" s="7">
        <v>78.149772</v>
      </c>
      <c r="M8" s="7">
        <v>47.184768</v>
      </c>
      <c r="N8" s="7"/>
      <c r="O8" s="7">
        <v>25.066908</v>
      </c>
      <c r="P8" s="7">
        <v>2.949048</v>
      </c>
      <c r="Q8" s="7">
        <v>2.949048</v>
      </c>
      <c r="R8" s="7">
        <v>35.388576</v>
      </c>
      <c r="S8" s="7">
        <f>S14</f>
        <v>4.44</v>
      </c>
      <c r="T8" s="7"/>
      <c r="U8" s="7"/>
      <c r="V8" s="7">
        <f>V14</f>
        <v>4.44</v>
      </c>
    </row>
    <row r="9" ht="22.9" customHeight="1" spans="1:22">
      <c r="A9" s="39" t="s">
        <v>183</v>
      </c>
      <c r="B9" s="39" t="s">
        <v>184</v>
      </c>
      <c r="C9" s="39" t="s">
        <v>184</v>
      </c>
      <c r="D9" s="25" t="s">
        <v>253</v>
      </c>
      <c r="E9" s="8" t="s">
        <v>186</v>
      </c>
      <c r="F9" s="9">
        <v>47.184768</v>
      </c>
      <c r="G9" s="27"/>
      <c r="H9" s="27"/>
      <c r="I9" s="27"/>
      <c r="J9" s="27"/>
      <c r="K9" s="27"/>
      <c r="L9" s="9">
        <v>47.184768</v>
      </c>
      <c r="M9" s="27">
        <v>47.184768</v>
      </c>
      <c r="N9" s="27"/>
      <c r="O9" s="27"/>
      <c r="P9" s="27"/>
      <c r="Q9" s="27"/>
      <c r="R9" s="27"/>
      <c r="S9" s="9"/>
      <c r="T9" s="27"/>
      <c r="U9" s="27"/>
      <c r="V9" s="27"/>
    </row>
    <row r="10" ht="22.9" customHeight="1" spans="1:22">
      <c r="A10" s="39" t="s">
        <v>183</v>
      </c>
      <c r="B10" s="39" t="s">
        <v>187</v>
      </c>
      <c r="C10" s="39" t="s">
        <v>187</v>
      </c>
      <c r="D10" s="25" t="s">
        <v>253</v>
      </c>
      <c r="E10" s="8" t="s">
        <v>189</v>
      </c>
      <c r="F10" s="9">
        <v>2.949048</v>
      </c>
      <c r="G10" s="27"/>
      <c r="H10" s="27"/>
      <c r="I10" s="27"/>
      <c r="J10" s="27"/>
      <c r="K10" s="27"/>
      <c r="L10" s="9">
        <v>2.949048</v>
      </c>
      <c r="M10" s="27"/>
      <c r="N10" s="27"/>
      <c r="O10" s="27"/>
      <c r="P10" s="27"/>
      <c r="Q10" s="27">
        <v>2.949048</v>
      </c>
      <c r="R10" s="27"/>
      <c r="S10" s="9"/>
      <c r="T10" s="27"/>
      <c r="U10" s="27"/>
      <c r="V10" s="27"/>
    </row>
    <row r="11" ht="22.9" customHeight="1" spans="1:22">
      <c r="A11" s="39" t="s">
        <v>190</v>
      </c>
      <c r="B11" s="39" t="s">
        <v>191</v>
      </c>
      <c r="C11" s="39" t="s">
        <v>192</v>
      </c>
      <c r="D11" s="25" t="s">
        <v>253</v>
      </c>
      <c r="E11" s="8" t="s">
        <v>194</v>
      </c>
      <c r="F11" s="9">
        <v>28.015956</v>
      </c>
      <c r="G11" s="27"/>
      <c r="H11" s="27"/>
      <c r="I11" s="27"/>
      <c r="J11" s="27"/>
      <c r="K11" s="27"/>
      <c r="L11" s="9">
        <v>28.015956</v>
      </c>
      <c r="M11" s="27"/>
      <c r="N11" s="27"/>
      <c r="O11" s="27">
        <v>25.066908</v>
      </c>
      <c r="P11" s="27">
        <v>2.949048</v>
      </c>
      <c r="Q11" s="27"/>
      <c r="R11" s="27"/>
      <c r="S11" s="9"/>
      <c r="T11" s="27"/>
      <c r="U11" s="27"/>
      <c r="V11" s="27"/>
    </row>
    <row r="12" s="42" customFormat="1" ht="22.9" customHeight="1" spans="1:22">
      <c r="A12" s="13" t="s">
        <v>195</v>
      </c>
      <c r="B12" s="13" t="s">
        <v>192</v>
      </c>
      <c r="C12" s="13" t="s">
        <v>192</v>
      </c>
      <c r="D12" s="43" t="s">
        <v>253</v>
      </c>
      <c r="E12" s="10" t="s">
        <v>197</v>
      </c>
      <c r="F12" s="11">
        <v>399.94</v>
      </c>
      <c r="G12" s="36">
        <v>399.94</v>
      </c>
      <c r="H12" s="36">
        <v>199.626</v>
      </c>
      <c r="I12" s="36">
        <v>143.2</v>
      </c>
      <c r="J12" s="36"/>
      <c r="K12" s="36">
        <v>57.1104</v>
      </c>
      <c r="L12" s="11"/>
      <c r="M12" s="36"/>
      <c r="N12" s="36"/>
      <c r="O12" s="36"/>
      <c r="P12" s="36"/>
      <c r="Q12" s="36"/>
      <c r="R12" s="36"/>
      <c r="S12" s="11"/>
      <c r="T12" s="36"/>
      <c r="U12" s="36"/>
      <c r="V12" s="36"/>
    </row>
    <row r="13" ht="22.9" customHeight="1" spans="1:22">
      <c r="A13" s="39" t="s">
        <v>198</v>
      </c>
      <c r="B13" s="39" t="s">
        <v>199</v>
      </c>
      <c r="C13" s="39" t="s">
        <v>192</v>
      </c>
      <c r="D13" s="25" t="s">
        <v>253</v>
      </c>
      <c r="E13" s="8" t="s">
        <v>201</v>
      </c>
      <c r="F13" s="9">
        <v>35.388576</v>
      </c>
      <c r="G13" s="27"/>
      <c r="H13" s="27"/>
      <c r="I13" s="27"/>
      <c r="J13" s="27"/>
      <c r="K13" s="27"/>
      <c r="L13" s="9"/>
      <c r="M13" s="27"/>
      <c r="N13" s="27"/>
      <c r="O13" s="27"/>
      <c r="P13" s="27"/>
      <c r="Q13" s="27"/>
      <c r="R13" s="27">
        <v>35.388576</v>
      </c>
      <c r="S13" s="9"/>
      <c r="T13" s="27"/>
      <c r="U13" s="27"/>
      <c r="V13" s="27"/>
    </row>
    <row r="14" ht="18" spans="1:22">
      <c r="A14" s="39">
        <v>201</v>
      </c>
      <c r="B14" s="39">
        <v>3</v>
      </c>
      <c r="C14" s="39">
        <v>99</v>
      </c>
      <c r="D14" s="39">
        <v>414001</v>
      </c>
      <c r="E14" s="39" t="s">
        <v>203</v>
      </c>
      <c r="F14" s="9">
        <v>4.44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v>4.44</v>
      </c>
      <c r="T14" s="9"/>
      <c r="U14" s="9"/>
      <c r="V14" s="9">
        <v>4.44</v>
      </c>
    </row>
    <row r="15" s="1" customFormat="1" ht="22.9" customHeight="1" spans="1:22">
      <c r="A15" s="22"/>
      <c r="B15" s="22"/>
      <c r="C15" s="22"/>
      <c r="D15" s="26" t="s">
        <v>157</v>
      </c>
      <c r="E15" s="26" t="s">
        <v>158</v>
      </c>
      <c r="F15" s="40">
        <v>579.26</v>
      </c>
      <c r="G15" s="21">
        <v>429.15</v>
      </c>
      <c r="H15" s="21">
        <v>225.8748</v>
      </c>
      <c r="I15" s="21">
        <v>91.3</v>
      </c>
      <c r="J15" s="21"/>
      <c r="K15" s="21">
        <v>111.978</v>
      </c>
      <c r="L15" s="21">
        <v>89.530992</v>
      </c>
      <c r="M15" s="21">
        <v>54.056448</v>
      </c>
      <c r="N15" s="21"/>
      <c r="O15" s="21">
        <v>28.717488</v>
      </c>
      <c r="P15" s="21">
        <v>3.378528</v>
      </c>
      <c r="Q15" s="21">
        <v>3.378528</v>
      </c>
      <c r="R15" s="21">
        <v>40.542336</v>
      </c>
      <c r="S15" s="21">
        <v>20.04</v>
      </c>
      <c r="T15" s="21"/>
      <c r="U15" s="21"/>
      <c r="V15" s="21">
        <v>20.04</v>
      </c>
    </row>
    <row r="16" s="1" customFormat="1" ht="22.9" customHeight="1" spans="1:22">
      <c r="A16" s="39" t="s">
        <v>183</v>
      </c>
      <c r="B16" s="39" t="s">
        <v>184</v>
      </c>
      <c r="C16" s="39" t="s">
        <v>184</v>
      </c>
      <c r="D16" s="25" t="s">
        <v>258</v>
      </c>
      <c r="E16" s="10" t="s">
        <v>186</v>
      </c>
      <c r="F16" s="11">
        <v>54.056448</v>
      </c>
      <c r="G16" s="36"/>
      <c r="H16" s="36"/>
      <c r="I16" s="36"/>
      <c r="J16" s="36"/>
      <c r="K16" s="36"/>
      <c r="L16" s="11">
        <v>54.056448</v>
      </c>
      <c r="M16" s="36">
        <v>54.056448</v>
      </c>
      <c r="N16" s="36"/>
      <c r="O16" s="36"/>
      <c r="P16" s="36"/>
      <c r="Q16" s="36"/>
      <c r="R16" s="36"/>
      <c r="S16" s="11"/>
      <c r="T16" s="36"/>
      <c r="U16" s="36"/>
      <c r="V16" s="36"/>
    </row>
    <row r="17" s="1" customFormat="1" ht="22.9" customHeight="1" spans="1:22">
      <c r="A17" s="39" t="s">
        <v>183</v>
      </c>
      <c r="B17" s="39" t="s">
        <v>187</v>
      </c>
      <c r="C17" s="39" t="s">
        <v>187</v>
      </c>
      <c r="D17" s="25" t="s">
        <v>258</v>
      </c>
      <c r="E17" s="10" t="s">
        <v>189</v>
      </c>
      <c r="F17" s="11">
        <v>3.378528</v>
      </c>
      <c r="G17" s="36"/>
      <c r="H17" s="36"/>
      <c r="I17" s="36"/>
      <c r="J17" s="36"/>
      <c r="K17" s="36"/>
      <c r="L17" s="11">
        <v>3.378528</v>
      </c>
      <c r="M17" s="36"/>
      <c r="N17" s="36"/>
      <c r="O17" s="36"/>
      <c r="P17" s="36"/>
      <c r="Q17" s="36">
        <v>3.378528</v>
      </c>
      <c r="R17" s="36"/>
      <c r="S17" s="11"/>
      <c r="T17" s="36"/>
      <c r="U17" s="36"/>
      <c r="V17" s="36"/>
    </row>
    <row r="18" s="1" customFormat="1" ht="22.9" customHeight="1" spans="1:22">
      <c r="A18" s="39" t="s">
        <v>190</v>
      </c>
      <c r="B18" s="39" t="s">
        <v>191</v>
      </c>
      <c r="C18" s="39" t="s">
        <v>199</v>
      </c>
      <c r="D18" s="25" t="s">
        <v>258</v>
      </c>
      <c r="E18" s="10" t="s">
        <v>219</v>
      </c>
      <c r="F18" s="11">
        <v>32.096016</v>
      </c>
      <c r="G18" s="36"/>
      <c r="H18" s="36"/>
      <c r="I18" s="36"/>
      <c r="J18" s="36"/>
      <c r="K18" s="36"/>
      <c r="L18" s="11">
        <v>32.096016</v>
      </c>
      <c r="M18" s="36"/>
      <c r="N18" s="36"/>
      <c r="O18" s="36">
        <v>28.717488</v>
      </c>
      <c r="P18" s="36">
        <v>3.378528</v>
      </c>
      <c r="Q18" s="36"/>
      <c r="R18" s="36"/>
      <c r="S18" s="11"/>
      <c r="T18" s="36"/>
      <c r="U18" s="36"/>
      <c r="V18" s="36"/>
    </row>
    <row r="19" s="1" customFormat="1" ht="22.9" customHeight="1" spans="1:22">
      <c r="A19" s="39" t="s">
        <v>195</v>
      </c>
      <c r="B19" s="39" t="s">
        <v>192</v>
      </c>
      <c r="C19" s="39" t="s">
        <v>192</v>
      </c>
      <c r="D19" s="25" t="s">
        <v>258</v>
      </c>
      <c r="E19" s="10" t="s">
        <v>197</v>
      </c>
      <c r="F19" s="11">
        <v>417.1497</v>
      </c>
      <c r="G19" s="36">
        <v>417.1497</v>
      </c>
      <c r="H19" s="36">
        <v>225.8748</v>
      </c>
      <c r="I19" s="36">
        <v>79.2969</v>
      </c>
      <c r="J19" s="36"/>
      <c r="K19" s="36">
        <v>111.978</v>
      </c>
      <c r="L19" s="11"/>
      <c r="M19" s="36"/>
      <c r="N19" s="36"/>
      <c r="O19" s="36"/>
      <c r="P19" s="36"/>
      <c r="Q19" s="36"/>
      <c r="R19" s="36"/>
      <c r="S19" s="11"/>
      <c r="T19" s="36"/>
      <c r="U19" s="36"/>
      <c r="V19" s="36"/>
    </row>
    <row r="20" s="1" customFormat="1" ht="22.9" customHeight="1" spans="1:22">
      <c r="A20" s="39" t="s">
        <v>198</v>
      </c>
      <c r="B20" s="39" t="s">
        <v>199</v>
      </c>
      <c r="C20" s="39" t="s">
        <v>192</v>
      </c>
      <c r="D20" s="25" t="s">
        <v>258</v>
      </c>
      <c r="E20" s="10" t="s">
        <v>201</v>
      </c>
      <c r="F20" s="11">
        <v>40.542336</v>
      </c>
      <c r="G20" s="36"/>
      <c r="H20" s="36"/>
      <c r="I20" s="36"/>
      <c r="J20" s="36"/>
      <c r="K20" s="36"/>
      <c r="L20" s="11"/>
      <c r="M20" s="36"/>
      <c r="N20" s="36"/>
      <c r="O20" s="36"/>
      <c r="P20" s="36"/>
      <c r="Q20" s="36"/>
      <c r="R20" s="36">
        <v>40.542336</v>
      </c>
      <c r="S20" s="11"/>
      <c r="T20" s="36"/>
      <c r="U20" s="36"/>
      <c r="V20" s="36"/>
    </row>
    <row r="21" s="1" customFormat="1" ht="19.2" spans="1:22">
      <c r="A21" s="28">
        <v>201</v>
      </c>
      <c r="B21" s="28" t="s">
        <v>202</v>
      </c>
      <c r="C21" s="28">
        <v>99</v>
      </c>
      <c r="D21" s="25" t="s">
        <v>258</v>
      </c>
      <c r="E21" s="44" t="s">
        <v>203</v>
      </c>
      <c r="F21" s="45">
        <v>20.04</v>
      </c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5">
        <v>20.04</v>
      </c>
    </row>
    <row r="22" s="1" customFormat="1" ht="22.9" customHeight="1" spans="1:22">
      <c r="A22" s="39" t="s">
        <v>195</v>
      </c>
      <c r="B22" s="39" t="s">
        <v>192</v>
      </c>
      <c r="C22" s="39" t="s">
        <v>220</v>
      </c>
      <c r="D22" s="25" t="s">
        <v>258</v>
      </c>
      <c r="E22" s="10" t="s">
        <v>222</v>
      </c>
      <c r="F22" s="11">
        <v>12</v>
      </c>
      <c r="G22" s="46"/>
      <c r="H22" s="46"/>
      <c r="I22" s="36">
        <v>12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</row>
    <row r="23" s="2" customFormat="1" ht="22.9" customHeight="1" spans="1:22">
      <c r="A23" s="19"/>
      <c r="B23" s="19"/>
      <c r="C23" s="19"/>
      <c r="D23" s="26" t="s">
        <v>159</v>
      </c>
      <c r="E23" s="26" t="s">
        <v>160</v>
      </c>
      <c r="F23" s="7">
        <v>56.59814</v>
      </c>
      <c r="G23" s="7">
        <v>43.214</v>
      </c>
      <c r="H23" s="7">
        <v>22.6896</v>
      </c>
      <c r="I23" s="7">
        <v>8.45</v>
      </c>
      <c r="J23" s="7"/>
      <c r="K23" s="7">
        <v>12.0744</v>
      </c>
      <c r="L23" s="7">
        <v>9.21246</v>
      </c>
      <c r="M23" s="7">
        <v>5.56224</v>
      </c>
      <c r="N23" s="7"/>
      <c r="O23" s="7">
        <v>2.95494</v>
      </c>
      <c r="P23" s="7">
        <v>0.34764</v>
      </c>
      <c r="Q23" s="7">
        <v>0.34764</v>
      </c>
      <c r="R23" s="7">
        <v>4.17168</v>
      </c>
      <c r="S23" s="7"/>
      <c r="T23" s="7"/>
      <c r="U23" s="7"/>
      <c r="V23" s="7"/>
    </row>
    <row r="24" s="2" customFormat="1" ht="22.8" customHeight="1" spans="1:22">
      <c r="A24" s="39" t="s">
        <v>183</v>
      </c>
      <c r="B24" s="39" t="s">
        <v>184</v>
      </c>
      <c r="C24" s="39" t="s">
        <v>184</v>
      </c>
      <c r="D24" s="25" t="s">
        <v>259</v>
      </c>
      <c r="E24" s="8" t="s">
        <v>186</v>
      </c>
      <c r="F24" s="9">
        <v>5.56224</v>
      </c>
      <c r="G24" s="7">
        <v>43.214</v>
      </c>
      <c r="H24" s="27"/>
      <c r="I24" s="27"/>
      <c r="J24" s="27"/>
      <c r="K24" s="27"/>
      <c r="L24" s="9">
        <v>5.56224</v>
      </c>
      <c r="M24" s="27">
        <v>5.56224</v>
      </c>
      <c r="N24" s="27"/>
      <c r="O24" s="27"/>
      <c r="P24" s="27"/>
      <c r="Q24" s="27"/>
      <c r="R24" s="27"/>
      <c r="S24" s="9"/>
      <c r="T24" s="27"/>
      <c r="U24" s="27"/>
      <c r="V24" s="27"/>
    </row>
    <row r="25" s="2" customFormat="1" ht="22.8" customHeight="1" spans="1:22">
      <c r="A25" s="39" t="s">
        <v>183</v>
      </c>
      <c r="B25" s="39" t="s">
        <v>187</v>
      </c>
      <c r="C25" s="39" t="s">
        <v>187</v>
      </c>
      <c r="D25" s="25" t="s">
        <v>259</v>
      </c>
      <c r="E25" s="8" t="s">
        <v>189</v>
      </c>
      <c r="F25" s="9">
        <v>0.34764</v>
      </c>
      <c r="G25" s="7">
        <v>43.214</v>
      </c>
      <c r="H25" s="27"/>
      <c r="I25" s="27"/>
      <c r="J25" s="27"/>
      <c r="K25" s="27"/>
      <c r="L25" s="9">
        <v>0.34764</v>
      </c>
      <c r="M25" s="27"/>
      <c r="N25" s="27"/>
      <c r="O25" s="27"/>
      <c r="P25" s="27"/>
      <c r="Q25" s="27">
        <v>0.34764</v>
      </c>
      <c r="R25" s="27"/>
      <c r="S25" s="9"/>
      <c r="T25" s="27"/>
      <c r="U25" s="27"/>
      <c r="V25" s="27"/>
    </row>
    <row r="26" s="2" customFormat="1" ht="22.8" customHeight="1" spans="1:22">
      <c r="A26" s="39" t="s">
        <v>190</v>
      </c>
      <c r="B26" s="39" t="s">
        <v>191</v>
      </c>
      <c r="C26" s="39" t="s">
        <v>199</v>
      </c>
      <c r="D26" s="25" t="s">
        <v>259</v>
      </c>
      <c r="E26" s="8" t="s">
        <v>219</v>
      </c>
      <c r="F26" s="9">
        <v>3.30258</v>
      </c>
      <c r="G26" s="7">
        <v>43.214</v>
      </c>
      <c r="H26" s="27"/>
      <c r="I26" s="27"/>
      <c r="J26" s="27"/>
      <c r="K26" s="27"/>
      <c r="L26" s="9">
        <v>3.30258</v>
      </c>
      <c r="M26" s="27"/>
      <c r="N26" s="27"/>
      <c r="O26" s="27">
        <v>2.95494</v>
      </c>
      <c r="P26" s="27">
        <v>0.34764</v>
      </c>
      <c r="Q26" s="27"/>
      <c r="R26" s="27"/>
      <c r="S26" s="9"/>
      <c r="T26" s="27"/>
      <c r="U26" s="27"/>
      <c r="V26" s="27"/>
    </row>
    <row r="27" s="2" customFormat="1" ht="22.8" customHeight="1" spans="1:22">
      <c r="A27" s="39" t="s">
        <v>195</v>
      </c>
      <c r="B27" s="39" t="s">
        <v>192</v>
      </c>
      <c r="C27" s="39" t="s">
        <v>192</v>
      </c>
      <c r="D27" s="25" t="s">
        <v>259</v>
      </c>
      <c r="E27" s="8" t="s">
        <v>197</v>
      </c>
      <c r="F27" s="9">
        <v>43.214</v>
      </c>
      <c r="G27" s="7">
        <v>43.214</v>
      </c>
      <c r="H27" s="27">
        <v>22.6896</v>
      </c>
      <c r="I27" s="7">
        <v>8.45</v>
      </c>
      <c r="J27" s="27"/>
      <c r="K27" s="27">
        <v>12.0744</v>
      </c>
      <c r="L27" s="9"/>
      <c r="M27" s="27"/>
      <c r="N27" s="27"/>
      <c r="O27" s="27"/>
      <c r="P27" s="27"/>
      <c r="Q27" s="27"/>
      <c r="R27" s="27"/>
      <c r="S27" s="9"/>
      <c r="T27" s="27"/>
      <c r="U27" s="27"/>
      <c r="V27" s="27"/>
    </row>
    <row r="28" s="2" customFormat="1" ht="22.8" customHeight="1" spans="1:22">
      <c r="A28" s="39" t="s">
        <v>198</v>
      </c>
      <c r="B28" s="39" t="s">
        <v>199</v>
      </c>
      <c r="C28" s="39" t="s">
        <v>192</v>
      </c>
      <c r="D28" s="25" t="s">
        <v>259</v>
      </c>
      <c r="E28" s="8" t="s">
        <v>201</v>
      </c>
      <c r="F28" s="9">
        <v>4.17168</v>
      </c>
      <c r="G28" s="27"/>
      <c r="H28" s="27"/>
      <c r="I28" s="27"/>
      <c r="J28" s="27"/>
      <c r="K28" s="27"/>
      <c r="L28" s="9"/>
      <c r="M28" s="27"/>
      <c r="N28" s="27"/>
      <c r="O28" s="27"/>
      <c r="P28" s="27"/>
      <c r="Q28" s="27"/>
      <c r="R28" s="27">
        <v>4.17168</v>
      </c>
      <c r="S28" s="9"/>
      <c r="T28" s="27"/>
      <c r="U28" s="27"/>
      <c r="V28" s="27"/>
    </row>
    <row r="29" s="2" customFormat="1" ht="22.8" customHeight="1" spans="1:22">
      <c r="A29" s="19"/>
      <c r="B29" s="19"/>
      <c r="C29" s="19"/>
      <c r="D29" s="26" t="s">
        <v>161</v>
      </c>
      <c r="E29" s="26" t="s">
        <v>162</v>
      </c>
      <c r="F29" s="7">
        <v>338.713172</v>
      </c>
      <c r="G29" s="7">
        <v>257.4908</v>
      </c>
      <c r="H29" s="7">
        <v>141.0432</v>
      </c>
      <c r="I29" s="7">
        <v>46.5236</v>
      </c>
      <c r="J29" s="7"/>
      <c r="K29" s="7">
        <v>69.924</v>
      </c>
      <c r="L29" s="7">
        <v>55.906308</v>
      </c>
      <c r="M29" s="7">
        <v>33.754752</v>
      </c>
      <c r="N29" s="7"/>
      <c r="O29" s="7">
        <v>17.932212</v>
      </c>
      <c r="P29" s="7">
        <v>2.109672</v>
      </c>
      <c r="Q29" s="7">
        <v>2.109672</v>
      </c>
      <c r="R29" s="7">
        <v>25.316064</v>
      </c>
      <c r="S29" s="7"/>
      <c r="T29" s="7"/>
      <c r="U29" s="7"/>
      <c r="V29" s="7"/>
    </row>
    <row r="30" s="2" customFormat="1" ht="22.8" customHeight="1" spans="1:22">
      <c r="A30" s="39" t="s">
        <v>183</v>
      </c>
      <c r="B30" s="39" t="s">
        <v>184</v>
      </c>
      <c r="C30" s="39" t="s">
        <v>184</v>
      </c>
      <c r="D30" s="25" t="s">
        <v>260</v>
      </c>
      <c r="E30" s="8" t="s">
        <v>186</v>
      </c>
      <c r="F30" s="9">
        <v>33.754752</v>
      </c>
      <c r="G30" s="27"/>
      <c r="H30" s="27"/>
      <c r="I30" s="27"/>
      <c r="J30" s="27"/>
      <c r="K30" s="27"/>
      <c r="L30" s="9">
        <v>33.754752</v>
      </c>
      <c r="M30" s="27">
        <v>33.754752</v>
      </c>
      <c r="N30" s="27"/>
      <c r="O30" s="27"/>
      <c r="P30" s="27"/>
      <c r="Q30" s="27"/>
      <c r="R30" s="27"/>
      <c r="S30" s="9"/>
      <c r="T30" s="27"/>
      <c r="U30" s="27"/>
      <c r="V30" s="27"/>
    </row>
    <row r="31" s="2" customFormat="1" ht="22.8" customHeight="1" spans="1:22">
      <c r="A31" s="39" t="s">
        <v>183</v>
      </c>
      <c r="B31" s="39" t="s">
        <v>187</v>
      </c>
      <c r="C31" s="39" t="s">
        <v>187</v>
      </c>
      <c r="D31" s="25" t="s">
        <v>260</v>
      </c>
      <c r="E31" s="8" t="s">
        <v>189</v>
      </c>
      <c r="F31" s="9">
        <v>2.109672</v>
      </c>
      <c r="G31" s="27"/>
      <c r="H31" s="27"/>
      <c r="I31" s="27"/>
      <c r="J31" s="27"/>
      <c r="K31" s="27"/>
      <c r="L31" s="9">
        <v>2.109672</v>
      </c>
      <c r="M31" s="27"/>
      <c r="N31" s="27"/>
      <c r="O31" s="27"/>
      <c r="P31" s="27"/>
      <c r="Q31" s="27">
        <v>2.109672</v>
      </c>
      <c r="R31" s="27"/>
      <c r="S31" s="9"/>
      <c r="T31" s="27"/>
      <c r="U31" s="27"/>
      <c r="V31" s="27"/>
    </row>
    <row r="32" s="2" customFormat="1" ht="22.8" customHeight="1" spans="1:22">
      <c r="A32" s="39" t="s">
        <v>190</v>
      </c>
      <c r="B32" s="39" t="s">
        <v>191</v>
      </c>
      <c r="C32" s="39" t="s">
        <v>199</v>
      </c>
      <c r="D32" s="25" t="s">
        <v>260</v>
      </c>
      <c r="E32" s="8" t="s">
        <v>219</v>
      </c>
      <c r="F32" s="9">
        <v>20.041884</v>
      </c>
      <c r="G32" s="27"/>
      <c r="H32" s="27"/>
      <c r="I32" s="27"/>
      <c r="J32" s="27"/>
      <c r="K32" s="27"/>
      <c r="L32" s="9">
        <v>20.041884</v>
      </c>
      <c r="M32" s="27"/>
      <c r="N32" s="27"/>
      <c r="O32" s="27">
        <v>17.932212</v>
      </c>
      <c r="P32" s="27">
        <v>2.109672</v>
      </c>
      <c r="Q32" s="27"/>
      <c r="R32" s="27"/>
      <c r="S32" s="9"/>
      <c r="T32" s="27"/>
      <c r="U32" s="27"/>
      <c r="V32" s="27"/>
    </row>
    <row r="33" s="2" customFormat="1" ht="22.8" customHeight="1" spans="1:22">
      <c r="A33" s="39" t="s">
        <v>195</v>
      </c>
      <c r="B33" s="39" t="s">
        <v>192</v>
      </c>
      <c r="C33" s="39" t="s">
        <v>192</v>
      </c>
      <c r="D33" s="25" t="s">
        <v>260</v>
      </c>
      <c r="E33" s="8" t="s">
        <v>197</v>
      </c>
      <c r="F33" s="9">
        <v>257.4908</v>
      </c>
      <c r="G33" s="27">
        <v>257.4908</v>
      </c>
      <c r="H33" s="27">
        <v>141.0432</v>
      </c>
      <c r="I33" s="27">
        <v>46.5236</v>
      </c>
      <c r="J33" s="27"/>
      <c r="K33" s="27">
        <v>69.924</v>
      </c>
      <c r="L33" s="9"/>
      <c r="M33" s="27"/>
      <c r="N33" s="27"/>
      <c r="O33" s="27"/>
      <c r="P33" s="27"/>
      <c r="Q33" s="27"/>
      <c r="R33" s="27"/>
      <c r="S33" s="9"/>
      <c r="T33" s="27"/>
      <c r="U33" s="27"/>
      <c r="V33" s="27"/>
    </row>
    <row r="34" s="2" customFormat="1" ht="22.8" customHeight="1" spans="1:22">
      <c r="A34" s="39" t="s">
        <v>198</v>
      </c>
      <c r="B34" s="39" t="s">
        <v>199</v>
      </c>
      <c r="C34" s="39" t="s">
        <v>192</v>
      </c>
      <c r="D34" s="25" t="s">
        <v>260</v>
      </c>
      <c r="E34" s="8" t="s">
        <v>201</v>
      </c>
      <c r="F34" s="9">
        <v>25.316064</v>
      </c>
      <c r="G34" s="27"/>
      <c r="H34" s="27"/>
      <c r="I34" s="27"/>
      <c r="J34" s="27"/>
      <c r="K34" s="27"/>
      <c r="L34" s="9"/>
      <c r="M34" s="27"/>
      <c r="N34" s="27"/>
      <c r="O34" s="27"/>
      <c r="P34" s="27"/>
      <c r="Q34" s="27"/>
      <c r="R34" s="27">
        <v>25.316064</v>
      </c>
      <c r="S34" s="9"/>
      <c r="T34" s="27"/>
      <c r="U34" s="27"/>
      <c r="V34" s="27"/>
    </row>
    <row r="35" s="2" customFormat="1" ht="22.8" customHeight="1" spans="1:22">
      <c r="A35" s="19"/>
      <c r="B35" s="19"/>
      <c r="C35" s="19"/>
      <c r="D35" s="26" t="s">
        <v>163</v>
      </c>
      <c r="E35" s="26" t="s">
        <v>164</v>
      </c>
      <c r="F35" s="7">
        <f t="shared" ref="F35:V35" si="2">SUM(F36:F42)</f>
        <v>155.405672</v>
      </c>
      <c r="G35" s="7">
        <f t="shared" si="2"/>
        <v>113.986244</v>
      </c>
      <c r="H35" s="7">
        <f t="shared" si="2"/>
        <v>56.172244</v>
      </c>
      <c r="I35" s="7">
        <f t="shared" si="2"/>
        <v>25.6062</v>
      </c>
      <c r="J35" s="7">
        <f t="shared" si="2"/>
        <v>0</v>
      </c>
      <c r="K35" s="7">
        <f t="shared" si="2"/>
        <v>32.2078</v>
      </c>
      <c r="L35" s="7">
        <f t="shared" si="2"/>
        <v>23.243892</v>
      </c>
      <c r="M35" s="7">
        <f t="shared" si="2"/>
        <v>14.034048</v>
      </c>
      <c r="N35" s="7">
        <f t="shared" si="2"/>
        <v>0</v>
      </c>
      <c r="O35" s="7">
        <f t="shared" si="2"/>
        <v>7.455588</v>
      </c>
      <c r="P35" s="7">
        <f t="shared" si="2"/>
        <v>0.877128</v>
      </c>
      <c r="Q35" s="7">
        <f t="shared" si="2"/>
        <v>0.877128</v>
      </c>
      <c r="R35" s="7">
        <f t="shared" si="2"/>
        <v>10.525536</v>
      </c>
      <c r="S35" s="7">
        <f t="shared" si="2"/>
        <v>7.65</v>
      </c>
      <c r="T35" s="7">
        <f t="shared" si="2"/>
        <v>0</v>
      </c>
      <c r="U35" s="7">
        <f t="shared" si="2"/>
        <v>0</v>
      </c>
      <c r="V35" s="7">
        <f t="shared" si="2"/>
        <v>7.65</v>
      </c>
    </row>
    <row r="36" s="2" customFormat="1" ht="22.8" customHeight="1" spans="1:22">
      <c r="A36" s="39" t="s">
        <v>183</v>
      </c>
      <c r="B36" s="39" t="s">
        <v>184</v>
      </c>
      <c r="C36" s="39" t="s">
        <v>184</v>
      </c>
      <c r="D36" s="25" t="s">
        <v>261</v>
      </c>
      <c r="E36" s="8" t="s">
        <v>186</v>
      </c>
      <c r="F36" s="9">
        <v>14.034048</v>
      </c>
      <c r="G36" s="27"/>
      <c r="H36" s="27"/>
      <c r="I36" s="27"/>
      <c r="J36" s="27"/>
      <c r="K36" s="27"/>
      <c r="L36" s="9">
        <v>14.034048</v>
      </c>
      <c r="M36" s="27">
        <v>14.034048</v>
      </c>
      <c r="N36" s="27"/>
      <c r="O36" s="27"/>
      <c r="P36" s="27"/>
      <c r="Q36" s="27"/>
      <c r="R36" s="27"/>
      <c r="S36" s="9"/>
      <c r="T36" s="27"/>
      <c r="U36" s="27"/>
      <c r="V36" s="27"/>
    </row>
    <row r="37" s="2" customFormat="1" ht="22.8" customHeight="1" spans="1:22">
      <c r="A37" s="39" t="s">
        <v>183</v>
      </c>
      <c r="B37" s="39" t="s">
        <v>187</v>
      </c>
      <c r="C37" s="39" t="s">
        <v>187</v>
      </c>
      <c r="D37" s="25" t="s">
        <v>261</v>
      </c>
      <c r="E37" s="8" t="s">
        <v>189</v>
      </c>
      <c r="F37" s="9">
        <v>0.877128</v>
      </c>
      <c r="G37" s="27"/>
      <c r="H37" s="27"/>
      <c r="I37" s="27"/>
      <c r="J37" s="27"/>
      <c r="K37" s="27"/>
      <c r="L37" s="9">
        <v>0.877128</v>
      </c>
      <c r="M37" s="27"/>
      <c r="N37" s="27"/>
      <c r="O37" s="27"/>
      <c r="P37" s="27"/>
      <c r="Q37" s="27">
        <v>0.877128</v>
      </c>
      <c r="R37" s="27"/>
      <c r="S37" s="9"/>
      <c r="T37" s="27"/>
      <c r="U37" s="27"/>
      <c r="V37" s="27"/>
    </row>
    <row r="38" s="2" customFormat="1" ht="22.8" customHeight="1" spans="1:22">
      <c r="A38" s="39" t="s">
        <v>190</v>
      </c>
      <c r="B38" s="39" t="s">
        <v>191</v>
      </c>
      <c r="C38" s="39" t="s">
        <v>199</v>
      </c>
      <c r="D38" s="25" t="s">
        <v>261</v>
      </c>
      <c r="E38" s="8" t="s">
        <v>219</v>
      </c>
      <c r="F38" s="9">
        <v>8.332716</v>
      </c>
      <c r="G38" s="27"/>
      <c r="H38" s="27"/>
      <c r="I38" s="27"/>
      <c r="J38" s="27"/>
      <c r="K38" s="27"/>
      <c r="L38" s="9">
        <v>8.332716</v>
      </c>
      <c r="M38" s="27"/>
      <c r="N38" s="27"/>
      <c r="O38" s="27">
        <v>7.455588</v>
      </c>
      <c r="P38" s="27">
        <v>0.877128</v>
      </c>
      <c r="Q38" s="27"/>
      <c r="R38" s="27"/>
      <c r="S38" s="9"/>
      <c r="T38" s="27"/>
      <c r="U38" s="27"/>
      <c r="V38" s="27"/>
    </row>
    <row r="39" s="2" customFormat="1" ht="22.8" customHeight="1" spans="1:22">
      <c r="A39" s="39" t="s">
        <v>195</v>
      </c>
      <c r="B39" s="39" t="s">
        <v>192</v>
      </c>
      <c r="C39" s="39" t="s">
        <v>192</v>
      </c>
      <c r="D39" s="25" t="s">
        <v>261</v>
      </c>
      <c r="E39" s="8" t="s">
        <v>197</v>
      </c>
      <c r="F39" s="9">
        <v>108.319</v>
      </c>
      <c r="G39" s="27">
        <v>108.319</v>
      </c>
      <c r="H39" s="27">
        <v>56.172</v>
      </c>
      <c r="I39" s="27">
        <v>20.6062</v>
      </c>
      <c r="J39" s="27"/>
      <c r="K39" s="27">
        <v>31.5408</v>
      </c>
      <c r="L39" s="9"/>
      <c r="M39" s="27"/>
      <c r="N39" s="27"/>
      <c r="O39" s="27"/>
      <c r="P39" s="27"/>
      <c r="Q39" s="27"/>
      <c r="R39" s="27"/>
      <c r="S39" s="9"/>
      <c r="T39" s="27"/>
      <c r="U39" s="27"/>
      <c r="V39" s="27"/>
    </row>
    <row r="40" s="2" customFormat="1" ht="22.8" customHeight="1" spans="1:22">
      <c r="A40" s="39" t="s">
        <v>198</v>
      </c>
      <c r="B40" s="39" t="s">
        <v>199</v>
      </c>
      <c r="C40" s="39" t="s">
        <v>192</v>
      </c>
      <c r="D40" s="25" t="s">
        <v>261</v>
      </c>
      <c r="E40" s="8" t="s">
        <v>201</v>
      </c>
      <c r="F40" s="9">
        <v>10.525536</v>
      </c>
      <c r="G40" s="27"/>
      <c r="H40" s="27"/>
      <c r="I40" s="27"/>
      <c r="J40" s="27"/>
      <c r="K40" s="27"/>
      <c r="L40" s="9"/>
      <c r="M40" s="27"/>
      <c r="N40" s="27"/>
      <c r="O40" s="27"/>
      <c r="P40" s="27"/>
      <c r="Q40" s="27"/>
      <c r="R40" s="27">
        <v>10.525536</v>
      </c>
      <c r="S40" s="9"/>
      <c r="T40" s="27"/>
      <c r="U40" s="27"/>
      <c r="V40" s="27"/>
    </row>
    <row r="41" s="2" customFormat="1" ht="21" customHeight="1" spans="1:22">
      <c r="A41" s="47">
        <v>214</v>
      </c>
      <c r="B41" s="47" t="s">
        <v>192</v>
      </c>
      <c r="C41" s="47">
        <v>12</v>
      </c>
      <c r="D41" s="41" t="s">
        <v>261</v>
      </c>
      <c r="E41" s="25" t="s">
        <v>222</v>
      </c>
      <c r="F41" s="9">
        <f>G41+L41+R41+S41</f>
        <v>5.667244</v>
      </c>
      <c r="G41" s="9">
        <f>H41+I41+J41+K41</f>
        <v>5.667244</v>
      </c>
      <c r="H41" s="9">
        <v>0.000244</v>
      </c>
      <c r="I41" s="9">
        <v>5</v>
      </c>
      <c r="J41" s="9"/>
      <c r="K41" s="9">
        <v>0.667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="2" customFormat="1" ht="18" spans="1:22">
      <c r="A42" s="47">
        <v>201</v>
      </c>
      <c r="B42" s="47" t="s">
        <v>202</v>
      </c>
      <c r="C42" s="47">
        <v>99</v>
      </c>
      <c r="D42" s="41" t="s">
        <v>261</v>
      </c>
      <c r="E42" s="25" t="s">
        <v>224</v>
      </c>
      <c r="F42" s="9">
        <f>G42+L42+R42+S42</f>
        <v>7.65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>V42</f>
        <v>7.65</v>
      </c>
      <c r="T42" s="9"/>
      <c r="U42" s="9"/>
      <c r="V42" s="9">
        <v>7.65</v>
      </c>
    </row>
    <row r="43" s="2" customFormat="1" ht="22.8" customHeight="1" spans="1:22">
      <c r="A43" s="19"/>
      <c r="B43" s="19"/>
      <c r="C43" s="19"/>
      <c r="D43" s="26" t="s">
        <v>165</v>
      </c>
      <c r="E43" s="26" t="s">
        <v>166</v>
      </c>
      <c r="F43" s="7">
        <v>169.2181</v>
      </c>
      <c r="G43" s="7">
        <v>104.2443</v>
      </c>
      <c r="H43" s="7">
        <v>56.2788</v>
      </c>
      <c r="I43" s="7">
        <v>19.0395</v>
      </c>
      <c r="J43" s="7"/>
      <c r="K43" s="7">
        <v>28.926</v>
      </c>
      <c r="L43" s="7">
        <v>22.579272</v>
      </c>
      <c r="M43" s="7">
        <v>13.632768</v>
      </c>
      <c r="N43" s="7"/>
      <c r="O43" s="7">
        <v>7.242408</v>
      </c>
      <c r="P43" s="7">
        <v>0.852048</v>
      </c>
      <c r="Q43" s="7">
        <v>0.852048</v>
      </c>
      <c r="R43" s="7">
        <v>10.224576</v>
      </c>
      <c r="S43" s="7">
        <f>S49</f>
        <v>32.17</v>
      </c>
      <c r="T43" s="7"/>
      <c r="U43" s="7"/>
      <c r="V43" s="7">
        <f>V49</f>
        <v>32.17</v>
      </c>
    </row>
    <row r="44" s="2" customFormat="1" ht="22.8" customHeight="1" spans="1:22">
      <c r="A44" s="39" t="s">
        <v>183</v>
      </c>
      <c r="B44" s="39" t="s">
        <v>184</v>
      </c>
      <c r="C44" s="39" t="s">
        <v>184</v>
      </c>
      <c r="D44" s="25" t="s">
        <v>262</v>
      </c>
      <c r="E44" s="8" t="s">
        <v>186</v>
      </c>
      <c r="F44" s="9">
        <v>13.632768</v>
      </c>
      <c r="G44" s="27"/>
      <c r="H44" s="27"/>
      <c r="I44" s="27"/>
      <c r="J44" s="27"/>
      <c r="K44" s="27"/>
      <c r="L44" s="9">
        <v>13.632768</v>
      </c>
      <c r="M44" s="27">
        <v>13.632768</v>
      </c>
      <c r="N44" s="27"/>
      <c r="O44" s="27"/>
      <c r="P44" s="27"/>
      <c r="Q44" s="27"/>
      <c r="R44" s="27"/>
      <c r="S44" s="9"/>
      <c r="T44" s="27"/>
      <c r="U44" s="27"/>
      <c r="V44" s="27"/>
    </row>
    <row r="45" s="2" customFormat="1" ht="22.8" customHeight="1" spans="1:22">
      <c r="A45" s="39" t="s">
        <v>183</v>
      </c>
      <c r="B45" s="39" t="s">
        <v>187</v>
      </c>
      <c r="C45" s="39" t="s">
        <v>187</v>
      </c>
      <c r="D45" s="25" t="s">
        <v>262</v>
      </c>
      <c r="E45" s="8" t="s">
        <v>189</v>
      </c>
      <c r="F45" s="9">
        <v>0.852048</v>
      </c>
      <c r="G45" s="27"/>
      <c r="H45" s="27"/>
      <c r="I45" s="27"/>
      <c r="J45" s="27"/>
      <c r="K45" s="27"/>
      <c r="L45" s="9">
        <v>0.852048</v>
      </c>
      <c r="M45" s="27"/>
      <c r="N45" s="27"/>
      <c r="O45" s="27"/>
      <c r="P45" s="27"/>
      <c r="Q45" s="27">
        <v>0.852048</v>
      </c>
      <c r="R45" s="27"/>
      <c r="S45" s="9"/>
      <c r="T45" s="27"/>
      <c r="U45" s="27"/>
      <c r="V45" s="27"/>
    </row>
    <row r="46" s="2" customFormat="1" ht="22.8" customHeight="1" spans="1:22">
      <c r="A46" s="39" t="s">
        <v>190</v>
      </c>
      <c r="B46" s="39" t="s">
        <v>191</v>
      </c>
      <c r="C46" s="39" t="s">
        <v>199</v>
      </c>
      <c r="D46" s="25" t="s">
        <v>262</v>
      </c>
      <c r="E46" s="8" t="s">
        <v>219</v>
      </c>
      <c r="F46" s="9">
        <v>8.094456</v>
      </c>
      <c r="G46" s="27"/>
      <c r="H46" s="27"/>
      <c r="I46" s="27"/>
      <c r="J46" s="27"/>
      <c r="K46" s="27"/>
      <c r="L46" s="9">
        <v>8.094456</v>
      </c>
      <c r="M46" s="27"/>
      <c r="N46" s="27"/>
      <c r="O46" s="27">
        <v>7.242408</v>
      </c>
      <c r="P46" s="27">
        <v>0.852048</v>
      </c>
      <c r="Q46" s="27"/>
      <c r="R46" s="27"/>
      <c r="S46" s="9"/>
      <c r="T46" s="27"/>
      <c r="U46" s="27"/>
      <c r="V46" s="27"/>
    </row>
    <row r="47" s="2" customFormat="1" ht="22.8" customHeight="1" spans="1:22">
      <c r="A47" s="39" t="s">
        <v>195</v>
      </c>
      <c r="B47" s="39" t="s">
        <v>192</v>
      </c>
      <c r="C47" s="39" t="s">
        <v>220</v>
      </c>
      <c r="D47" s="25" t="s">
        <v>262</v>
      </c>
      <c r="E47" s="8" t="s">
        <v>222</v>
      </c>
      <c r="F47" s="9">
        <v>104.2443</v>
      </c>
      <c r="G47" s="27">
        <v>104.2443</v>
      </c>
      <c r="H47" s="27">
        <v>56.2788</v>
      </c>
      <c r="I47" s="27">
        <v>19.0395</v>
      </c>
      <c r="J47" s="27"/>
      <c r="K47" s="27">
        <v>28.926</v>
      </c>
      <c r="L47" s="9"/>
      <c r="M47" s="27"/>
      <c r="N47" s="27"/>
      <c r="O47" s="27"/>
      <c r="P47" s="27"/>
      <c r="Q47" s="27"/>
      <c r="R47" s="27"/>
      <c r="S47" s="9"/>
      <c r="T47" s="27"/>
      <c r="U47" s="27"/>
      <c r="V47" s="27"/>
    </row>
    <row r="48" s="2" customFormat="1" ht="22.8" customHeight="1" spans="1:22">
      <c r="A48" s="39" t="s">
        <v>198</v>
      </c>
      <c r="B48" s="39" t="s">
        <v>199</v>
      </c>
      <c r="C48" s="39" t="s">
        <v>192</v>
      </c>
      <c r="D48" s="25" t="s">
        <v>262</v>
      </c>
      <c r="E48" s="8" t="s">
        <v>201</v>
      </c>
      <c r="F48" s="9">
        <v>10.224576</v>
      </c>
      <c r="G48" s="27"/>
      <c r="H48" s="27"/>
      <c r="I48" s="27"/>
      <c r="J48" s="27"/>
      <c r="K48" s="27"/>
      <c r="L48" s="9"/>
      <c r="M48" s="27"/>
      <c r="N48" s="27"/>
      <c r="O48" s="27"/>
      <c r="P48" s="27"/>
      <c r="Q48" s="27"/>
      <c r="R48" s="27">
        <v>10.224576</v>
      </c>
      <c r="S48" s="9"/>
      <c r="T48" s="27"/>
      <c r="U48" s="27"/>
      <c r="V48" s="27"/>
    </row>
    <row r="49" s="2" customFormat="1" ht="18" spans="1:22">
      <c r="A49" s="39">
        <v>201</v>
      </c>
      <c r="B49" s="39" t="s">
        <v>202</v>
      </c>
      <c r="C49" s="39">
        <v>99</v>
      </c>
      <c r="D49" s="25">
        <v>2010399</v>
      </c>
      <c r="E49" s="48" t="s">
        <v>203</v>
      </c>
      <c r="F49" s="9">
        <v>32.17</v>
      </c>
      <c r="G49" s="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9">
        <v>32.17</v>
      </c>
      <c r="T49" s="49"/>
      <c r="U49" s="49"/>
      <c r="V49" s="9">
        <v>32.17</v>
      </c>
    </row>
    <row r="50" s="2" customFormat="1" ht="22.8" customHeight="1" spans="1:22">
      <c r="A50" s="19"/>
      <c r="B50" s="19"/>
      <c r="C50" s="19"/>
      <c r="D50" s="26" t="s">
        <v>167</v>
      </c>
      <c r="E50" s="26" t="s">
        <v>168</v>
      </c>
      <c r="F50" s="7">
        <f t="shared" ref="F50:H50" si="3">SUM(F51:F56)</f>
        <v>126.67699</v>
      </c>
      <c r="G50" s="7">
        <f t="shared" si="3"/>
        <v>98.1277</v>
      </c>
      <c r="H50" s="7">
        <f t="shared" si="3"/>
        <v>53.2916</v>
      </c>
      <c r="I50" s="7">
        <v>17.4737</v>
      </c>
      <c r="J50" s="7"/>
      <c r="K50" s="7">
        <v>27.3624</v>
      </c>
      <c r="L50" s="7">
        <v>19.65081</v>
      </c>
      <c r="M50" s="7">
        <v>11.86464</v>
      </c>
      <c r="N50" s="7"/>
      <c r="O50" s="7">
        <v>6.30309</v>
      </c>
      <c r="P50" s="7">
        <v>0.74154</v>
      </c>
      <c r="Q50" s="7">
        <v>0.74154</v>
      </c>
      <c r="R50" s="7">
        <v>8.89848</v>
      </c>
      <c r="S50" s="7"/>
      <c r="T50" s="7"/>
      <c r="U50" s="7"/>
      <c r="V50" s="7"/>
    </row>
    <row r="51" s="2" customFormat="1" ht="22.8" customHeight="1" spans="1:22">
      <c r="A51" s="39" t="s">
        <v>183</v>
      </c>
      <c r="B51" s="39" t="s">
        <v>184</v>
      </c>
      <c r="C51" s="39" t="s">
        <v>184</v>
      </c>
      <c r="D51" s="25" t="s">
        <v>263</v>
      </c>
      <c r="E51" s="8" t="s">
        <v>186</v>
      </c>
      <c r="F51" s="9">
        <v>11.86464</v>
      </c>
      <c r="G51" s="27"/>
      <c r="H51" s="27"/>
      <c r="I51" s="27"/>
      <c r="J51" s="27"/>
      <c r="K51" s="27"/>
      <c r="L51" s="9">
        <v>11.86464</v>
      </c>
      <c r="M51" s="27">
        <v>11.86464</v>
      </c>
      <c r="N51" s="27"/>
      <c r="O51" s="27"/>
      <c r="P51" s="27"/>
      <c r="Q51" s="27"/>
      <c r="R51" s="27"/>
      <c r="S51" s="9"/>
      <c r="T51" s="27"/>
      <c r="U51" s="27"/>
      <c r="V51" s="27"/>
    </row>
    <row r="52" s="2" customFormat="1" ht="22.8" customHeight="1" spans="1:22">
      <c r="A52" s="39" t="s">
        <v>183</v>
      </c>
      <c r="B52" s="39" t="s">
        <v>187</v>
      </c>
      <c r="C52" s="39" t="s">
        <v>187</v>
      </c>
      <c r="D52" s="25" t="s">
        <v>263</v>
      </c>
      <c r="E52" s="8" t="s">
        <v>189</v>
      </c>
      <c r="F52" s="9">
        <v>0.74154</v>
      </c>
      <c r="G52" s="27"/>
      <c r="H52" s="27"/>
      <c r="I52" s="27"/>
      <c r="J52" s="27"/>
      <c r="K52" s="27"/>
      <c r="L52" s="9">
        <v>0.74154</v>
      </c>
      <c r="M52" s="27"/>
      <c r="N52" s="27"/>
      <c r="O52" s="27"/>
      <c r="P52" s="27"/>
      <c r="Q52" s="27">
        <v>0.74154</v>
      </c>
      <c r="R52" s="27"/>
      <c r="S52" s="9"/>
      <c r="T52" s="27"/>
      <c r="U52" s="27"/>
      <c r="V52" s="27"/>
    </row>
    <row r="53" s="2" customFormat="1" ht="22.8" customHeight="1" spans="1:22">
      <c r="A53" s="39" t="s">
        <v>190</v>
      </c>
      <c r="B53" s="39" t="s">
        <v>191</v>
      </c>
      <c r="C53" s="39" t="s">
        <v>192</v>
      </c>
      <c r="D53" s="25" t="s">
        <v>263</v>
      </c>
      <c r="E53" s="8" t="s">
        <v>194</v>
      </c>
      <c r="F53" s="9">
        <v>7.04463</v>
      </c>
      <c r="G53" s="27"/>
      <c r="H53" s="27"/>
      <c r="I53" s="27"/>
      <c r="J53" s="27"/>
      <c r="K53" s="27"/>
      <c r="L53" s="9">
        <v>7.04463</v>
      </c>
      <c r="M53" s="27"/>
      <c r="N53" s="27"/>
      <c r="O53" s="27">
        <v>6.30309</v>
      </c>
      <c r="P53" s="27">
        <v>0.74154</v>
      </c>
      <c r="Q53" s="27"/>
      <c r="R53" s="27"/>
      <c r="S53" s="9"/>
      <c r="T53" s="27"/>
      <c r="U53" s="27"/>
      <c r="V53" s="27"/>
    </row>
    <row r="54" s="2" customFormat="1" ht="22.8" customHeight="1" spans="1:22">
      <c r="A54" s="39" t="s">
        <v>195</v>
      </c>
      <c r="B54" s="39" t="s">
        <v>192</v>
      </c>
      <c r="C54" s="39" t="s">
        <v>220</v>
      </c>
      <c r="D54" s="25" t="s">
        <v>263</v>
      </c>
      <c r="E54" s="8" t="s">
        <v>222</v>
      </c>
      <c r="F54" s="9">
        <v>91.6277</v>
      </c>
      <c r="G54" s="27">
        <v>91.6277</v>
      </c>
      <c r="H54" s="27">
        <v>46.7916</v>
      </c>
      <c r="I54" s="27">
        <v>17.4737</v>
      </c>
      <c r="J54" s="27"/>
      <c r="K54" s="27">
        <v>27.3624</v>
      </c>
      <c r="L54" s="9"/>
      <c r="M54" s="27"/>
      <c r="N54" s="27"/>
      <c r="O54" s="27"/>
      <c r="P54" s="27"/>
      <c r="Q54" s="27"/>
      <c r="R54" s="27"/>
      <c r="S54" s="9"/>
      <c r="T54" s="27"/>
      <c r="U54" s="27"/>
      <c r="V54" s="27"/>
    </row>
    <row r="55" s="2" customFormat="1" ht="22.8" customHeight="1" spans="1:22">
      <c r="A55" s="39" t="s">
        <v>198</v>
      </c>
      <c r="B55" s="39" t="s">
        <v>199</v>
      </c>
      <c r="C55" s="39" t="s">
        <v>192</v>
      </c>
      <c r="D55" s="25" t="s">
        <v>263</v>
      </c>
      <c r="E55" s="8" t="s">
        <v>201</v>
      </c>
      <c r="F55" s="9">
        <v>8.89848</v>
      </c>
      <c r="G55" s="27"/>
      <c r="H55" s="27"/>
      <c r="I55" s="27"/>
      <c r="J55" s="27"/>
      <c r="K55" s="27"/>
      <c r="L55" s="9"/>
      <c r="M55" s="27"/>
      <c r="N55" s="27"/>
      <c r="O55" s="27"/>
      <c r="P55" s="27"/>
      <c r="Q55" s="27"/>
      <c r="R55" s="27">
        <v>8.89848</v>
      </c>
      <c r="S55" s="9"/>
      <c r="T55" s="27"/>
      <c r="U55" s="27"/>
      <c r="V55" s="27"/>
    </row>
    <row r="56" s="2" customFormat="1" ht="18" spans="1:22">
      <c r="A56" s="39">
        <v>201</v>
      </c>
      <c r="B56" s="39" t="s">
        <v>202</v>
      </c>
      <c r="C56" s="39">
        <v>99</v>
      </c>
      <c r="D56" s="50" t="s">
        <v>263</v>
      </c>
      <c r="E56" s="39" t="s">
        <v>224</v>
      </c>
      <c r="F56" s="9">
        <v>6.5</v>
      </c>
      <c r="G56" s="9">
        <v>6.5</v>
      </c>
      <c r="H56" s="9">
        <v>6.5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customFormat="1" ht="22.9" customHeight="1" spans="1:23">
      <c r="A57" s="19"/>
      <c r="B57" s="19"/>
      <c r="C57" s="19"/>
      <c r="D57" s="26" t="s">
        <v>169</v>
      </c>
      <c r="E57" s="26" t="s">
        <v>170</v>
      </c>
      <c r="F57" s="7">
        <v>219.43</v>
      </c>
      <c r="G57" s="7">
        <v>160.54</v>
      </c>
      <c r="H57" s="7">
        <v>87.4272</v>
      </c>
      <c r="I57" s="7">
        <v>28.9372</v>
      </c>
      <c r="J57" s="7"/>
      <c r="K57" s="7">
        <v>44.1708</v>
      </c>
      <c r="L57" s="7">
        <v>34.87347</v>
      </c>
      <c r="M57" s="7">
        <v>21.05568</v>
      </c>
      <c r="N57" s="7"/>
      <c r="O57" s="7">
        <v>11.18583</v>
      </c>
      <c r="P57" s="7">
        <v>1.31598</v>
      </c>
      <c r="Q57" s="7">
        <v>1.31598</v>
      </c>
      <c r="R57" s="7">
        <v>15.79176</v>
      </c>
      <c r="S57" s="7">
        <v>8.23</v>
      </c>
      <c r="T57" s="7"/>
      <c r="U57" s="7"/>
      <c r="V57" s="7">
        <v>8.23</v>
      </c>
      <c r="W57" s="51"/>
    </row>
    <row r="58" customFormat="1" ht="22.9" customHeight="1" spans="1:22">
      <c r="A58" s="39" t="s">
        <v>183</v>
      </c>
      <c r="B58" s="39" t="s">
        <v>184</v>
      </c>
      <c r="C58" s="39" t="s">
        <v>184</v>
      </c>
      <c r="D58" s="25" t="s">
        <v>264</v>
      </c>
      <c r="E58" s="8" t="s">
        <v>186</v>
      </c>
      <c r="F58" s="9">
        <v>21.05568</v>
      </c>
      <c r="G58" s="27"/>
      <c r="H58" s="27"/>
      <c r="I58" s="27"/>
      <c r="J58" s="27"/>
      <c r="K58" s="27"/>
      <c r="L58" s="9">
        <v>21.05568</v>
      </c>
      <c r="M58" s="27">
        <v>21.05568</v>
      </c>
      <c r="N58" s="27"/>
      <c r="O58" s="27"/>
      <c r="P58" s="27"/>
      <c r="Q58" s="27"/>
      <c r="R58" s="27"/>
      <c r="S58" s="9"/>
      <c r="T58" s="27"/>
      <c r="U58" s="27"/>
      <c r="V58" s="27"/>
    </row>
    <row r="59" customFormat="1" ht="22.9" customHeight="1" spans="1:22">
      <c r="A59" s="39" t="s">
        <v>183</v>
      </c>
      <c r="B59" s="39" t="s">
        <v>187</v>
      </c>
      <c r="C59" s="39" t="s">
        <v>187</v>
      </c>
      <c r="D59" s="25" t="s">
        <v>264</v>
      </c>
      <c r="E59" s="8" t="s">
        <v>189</v>
      </c>
      <c r="F59" s="9">
        <v>1.31598</v>
      </c>
      <c r="G59" s="27"/>
      <c r="H59" s="27"/>
      <c r="I59" s="27"/>
      <c r="J59" s="27"/>
      <c r="K59" s="27"/>
      <c r="L59" s="9">
        <v>1.31598</v>
      </c>
      <c r="M59" s="27"/>
      <c r="N59" s="27"/>
      <c r="O59" s="27"/>
      <c r="P59" s="27"/>
      <c r="Q59" s="27">
        <v>1.31598</v>
      </c>
      <c r="R59" s="27"/>
      <c r="S59" s="9"/>
      <c r="T59" s="27"/>
      <c r="U59" s="27"/>
      <c r="V59" s="27"/>
    </row>
    <row r="60" customFormat="1" ht="22.9" customHeight="1" spans="1:22">
      <c r="A60" s="39" t="s">
        <v>190</v>
      </c>
      <c r="B60" s="39" t="s">
        <v>191</v>
      </c>
      <c r="C60" s="39" t="s">
        <v>199</v>
      </c>
      <c r="D60" s="25" t="s">
        <v>264</v>
      </c>
      <c r="E60" s="8" t="s">
        <v>219</v>
      </c>
      <c r="F60" s="9">
        <v>12.50181</v>
      </c>
      <c r="G60" s="27"/>
      <c r="H60" s="27"/>
      <c r="I60" s="27"/>
      <c r="J60" s="27"/>
      <c r="K60" s="27"/>
      <c r="L60" s="9">
        <v>12.50181</v>
      </c>
      <c r="M60" s="27"/>
      <c r="N60" s="27"/>
      <c r="O60" s="27">
        <v>11.18583</v>
      </c>
      <c r="P60" s="27">
        <v>1.31598</v>
      </c>
      <c r="Q60" s="27"/>
      <c r="R60" s="27"/>
      <c r="S60" s="9"/>
      <c r="T60" s="27"/>
      <c r="U60" s="27"/>
      <c r="V60" s="27"/>
    </row>
    <row r="61" customFormat="1" ht="22.9" customHeight="1" spans="1:22">
      <c r="A61" s="39" t="s">
        <v>195</v>
      </c>
      <c r="B61" s="39" t="s">
        <v>192</v>
      </c>
      <c r="C61" s="39" t="s">
        <v>192</v>
      </c>
      <c r="D61" s="25" t="s">
        <v>264</v>
      </c>
      <c r="E61" s="8" t="s">
        <v>197</v>
      </c>
      <c r="F61" s="9">
        <v>160.5352</v>
      </c>
      <c r="G61" s="27">
        <v>160.5352</v>
      </c>
      <c r="H61" s="27">
        <v>87.4272</v>
      </c>
      <c r="I61" s="27">
        <v>28.9372</v>
      </c>
      <c r="J61" s="27"/>
      <c r="K61" s="27">
        <v>44.1708</v>
      </c>
      <c r="L61" s="9"/>
      <c r="M61" s="27"/>
      <c r="N61" s="27"/>
      <c r="O61" s="27"/>
      <c r="P61" s="27"/>
      <c r="Q61" s="27"/>
      <c r="R61" s="27"/>
      <c r="S61" s="9"/>
      <c r="T61" s="27"/>
      <c r="U61" s="27"/>
      <c r="V61" s="27"/>
    </row>
    <row r="62" customFormat="1" ht="22.9" customHeight="1" spans="1:22">
      <c r="A62" s="39" t="s">
        <v>198</v>
      </c>
      <c r="B62" s="39" t="s">
        <v>199</v>
      </c>
      <c r="C62" s="39" t="s">
        <v>192</v>
      </c>
      <c r="D62" s="25" t="s">
        <v>264</v>
      </c>
      <c r="E62" s="8" t="s">
        <v>201</v>
      </c>
      <c r="F62" s="9">
        <v>15.79176</v>
      </c>
      <c r="G62" s="27"/>
      <c r="H62" s="27"/>
      <c r="I62" s="27"/>
      <c r="J62" s="27"/>
      <c r="K62" s="27"/>
      <c r="L62" s="9"/>
      <c r="M62" s="27"/>
      <c r="N62" s="27"/>
      <c r="O62" s="27"/>
      <c r="P62" s="27"/>
      <c r="Q62" s="27"/>
      <c r="R62" s="27">
        <v>15.79176</v>
      </c>
      <c r="S62" s="9"/>
      <c r="T62" s="27"/>
      <c r="U62" s="27"/>
      <c r="V62" s="27"/>
    </row>
    <row r="63" customFormat="1" ht="19.2" spans="1:22">
      <c r="A63" s="28">
        <v>201</v>
      </c>
      <c r="B63" s="28" t="s">
        <v>202</v>
      </c>
      <c r="C63" s="28" t="s">
        <v>187</v>
      </c>
      <c r="D63" s="25" t="s">
        <v>264</v>
      </c>
      <c r="E63" s="29" t="s">
        <v>203</v>
      </c>
      <c r="F63" s="30">
        <v>8.23</v>
      </c>
      <c r="G63" s="30">
        <v>8.23</v>
      </c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7">
        <v>8.23</v>
      </c>
      <c r="T63" s="31"/>
      <c r="U63" s="31"/>
      <c r="V63" s="30">
        <v>8.23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2" sqref="A2:K2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5"/>
      <c r="K1" s="23" t="s">
        <v>385</v>
      </c>
    </row>
    <row r="2" ht="46.5" customHeight="1" spans="1:11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8.2" customHeight="1" spans="1:1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4" t="s">
        <v>32</v>
      </c>
      <c r="K3" s="14"/>
    </row>
    <row r="4" ht="23.25" customHeight="1" spans="1:11">
      <c r="A4" s="17" t="s">
        <v>172</v>
      </c>
      <c r="B4" s="17"/>
      <c r="C4" s="17"/>
      <c r="D4" s="17" t="s">
        <v>236</v>
      </c>
      <c r="E4" s="17" t="s">
        <v>237</v>
      </c>
      <c r="F4" s="17" t="s">
        <v>386</v>
      </c>
      <c r="G4" s="17" t="s">
        <v>387</v>
      </c>
      <c r="H4" s="17" t="s">
        <v>388</v>
      </c>
      <c r="I4" s="17" t="s">
        <v>389</v>
      </c>
      <c r="J4" s="17" t="s">
        <v>390</v>
      </c>
      <c r="K4" s="17" t="s">
        <v>391</v>
      </c>
    </row>
    <row r="5" ht="23.25" customHeight="1" spans="1:11">
      <c r="A5" s="17" t="s">
        <v>180</v>
      </c>
      <c r="B5" s="17" t="s">
        <v>181</v>
      </c>
      <c r="C5" s="17" t="s">
        <v>182</v>
      </c>
      <c r="D5" s="17"/>
      <c r="E5" s="17"/>
      <c r="F5" s="17"/>
      <c r="G5" s="17"/>
      <c r="H5" s="17"/>
      <c r="I5" s="17"/>
      <c r="J5" s="17"/>
      <c r="K5" s="17"/>
    </row>
    <row r="6" ht="22.9" customHeight="1" spans="1:11">
      <c r="A6" s="19"/>
      <c r="B6" s="19"/>
      <c r="C6" s="19"/>
      <c r="D6" s="19"/>
      <c r="E6" s="19" t="s">
        <v>136</v>
      </c>
      <c r="F6" s="7">
        <v>0</v>
      </c>
      <c r="G6" s="7"/>
      <c r="H6" s="7"/>
      <c r="I6" s="7"/>
      <c r="J6" s="7"/>
      <c r="K6" s="7"/>
    </row>
    <row r="7" ht="22.9" customHeight="1" spans="1:11">
      <c r="A7" s="19"/>
      <c r="B7" s="19"/>
      <c r="C7" s="19"/>
      <c r="D7" s="18"/>
      <c r="E7" s="18"/>
      <c r="F7" s="7"/>
      <c r="G7" s="7"/>
      <c r="H7" s="7"/>
      <c r="I7" s="7"/>
      <c r="J7" s="7"/>
      <c r="K7" s="7"/>
    </row>
    <row r="8" ht="22.9" customHeight="1" spans="1:11">
      <c r="A8" s="19"/>
      <c r="B8" s="19"/>
      <c r="C8" s="19"/>
      <c r="D8" s="26"/>
      <c r="E8" s="26"/>
      <c r="F8" s="7"/>
      <c r="G8" s="7"/>
      <c r="H8" s="7"/>
      <c r="I8" s="7"/>
      <c r="J8" s="7"/>
      <c r="K8" s="7"/>
    </row>
    <row r="9" ht="22.9" customHeight="1" spans="1:11">
      <c r="A9" s="39"/>
      <c r="B9" s="39"/>
      <c r="C9" s="39"/>
      <c r="D9" s="25"/>
      <c r="E9" s="8"/>
      <c r="F9" s="9"/>
      <c r="G9" s="27"/>
      <c r="H9" s="27"/>
      <c r="I9" s="27"/>
      <c r="J9" s="27"/>
      <c r="K9" s="2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8">
      <c r="A1" s="5"/>
      <c r="Q1" s="23" t="s">
        <v>392</v>
      </c>
      <c r="R1" s="23"/>
    </row>
    <row r="2" ht="40.5" customHeight="1" spans="1:18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ht="24.2" customHeight="1" spans="1:18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4" t="s">
        <v>32</v>
      </c>
      <c r="R3" s="14"/>
    </row>
    <row r="4" ht="24.2" customHeight="1" spans="1:18">
      <c r="A4" s="17" t="s">
        <v>172</v>
      </c>
      <c r="B4" s="17"/>
      <c r="C4" s="17"/>
      <c r="D4" s="17" t="s">
        <v>236</v>
      </c>
      <c r="E4" s="17" t="s">
        <v>237</v>
      </c>
      <c r="F4" s="17" t="s">
        <v>386</v>
      </c>
      <c r="G4" s="17" t="s">
        <v>393</v>
      </c>
      <c r="H4" s="17" t="s">
        <v>394</v>
      </c>
      <c r="I4" s="17" t="s">
        <v>395</v>
      </c>
      <c r="J4" s="17" t="s">
        <v>396</v>
      </c>
      <c r="K4" s="17" t="s">
        <v>397</v>
      </c>
      <c r="L4" s="17" t="s">
        <v>398</v>
      </c>
      <c r="M4" s="17" t="s">
        <v>399</v>
      </c>
      <c r="N4" s="17" t="s">
        <v>388</v>
      </c>
      <c r="O4" s="17" t="s">
        <v>400</v>
      </c>
      <c r="P4" s="17" t="s">
        <v>401</v>
      </c>
      <c r="Q4" s="17" t="s">
        <v>389</v>
      </c>
      <c r="R4" s="17" t="s">
        <v>391</v>
      </c>
    </row>
    <row r="5" ht="21.6" customHeight="1" spans="1:18">
      <c r="A5" s="17" t="s">
        <v>180</v>
      </c>
      <c r="B5" s="17" t="s">
        <v>181</v>
      </c>
      <c r="C5" s="17" t="s">
        <v>182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22.9" customHeight="1" spans="1:18">
      <c r="A6" s="19"/>
      <c r="B6" s="19"/>
      <c r="C6" s="19"/>
      <c r="D6" s="19"/>
      <c r="E6" s="19" t="s">
        <v>136</v>
      </c>
      <c r="F6" s="7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ht="22.9" customHeight="1" spans="1:18">
      <c r="A7" s="19"/>
      <c r="B7" s="19"/>
      <c r="C7" s="19"/>
      <c r="D7" s="18"/>
      <c r="E7" s="18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ht="22.9" customHeight="1" spans="1:18">
      <c r="A8" s="19"/>
      <c r="B8" s="19"/>
      <c r="C8" s="19"/>
      <c r="D8" s="26"/>
      <c r="E8" s="2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ht="22.9" customHeight="1" spans="1:18">
      <c r="A9" s="39"/>
      <c r="B9" s="39"/>
      <c r="C9" s="39"/>
      <c r="D9" s="25"/>
      <c r="E9" s="8"/>
      <c r="F9" s="9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topLeftCell="C1" workbookViewId="0">
      <selection activeCell="R6" sqref="R6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7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2" width="9.75" customWidth="1"/>
  </cols>
  <sheetData>
    <row r="1" ht="16.35" customHeight="1" spans="1:20">
      <c r="A1" s="5"/>
      <c r="S1" s="23" t="s">
        <v>402</v>
      </c>
      <c r="T1" s="23"/>
    </row>
    <row r="2" ht="36.2" customHeight="1" spans="1:20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24.2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32</v>
      </c>
      <c r="T3" s="14"/>
    </row>
    <row r="4" ht="28.5" customHeight="1" spans="1:20">
      <c r="A4" s="17" t="s">
        <v>172</v>
      </c>
      <c r="B4" s="17"/>
      <c r="C4" s="17"/>
      <c r="D4" s="17" t="s">
        <v>236</v>
      </c>
      <c r="E4" s="17" t="s">
        <v>237</v>
      </c>
      <c r="F4" s="17" t="s">
        <v>386</v>
      </c>
      <c r="G4" s="17" t="s">
        <v>240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243</v>
      </c>
      <c r="S4" s="17"/>
      <c r="T4" s="17"/>
    </row>
    <row r="5" ht="36.2" customHeight="1" spans="1:20">
      <c r="A5" s="17" t="s">
        <v>180</v>
      </c>
      <c r="B5" s="17" t="s">
        <v>181</v>
      </c>
      <c r="C5" s="17" t="s">
        <v>182</v>
      </c>
      <c r="D5" s="17"/>
      <c r="E5" s="17"/>
      <c r="F5" s="17"/>
      <c r="G5" s="17" t="s">
        <v>136</v>
      </c>
      <c r="H5" s="17" t="s">
        <v>403</v>
      </c>
      <c r="I5" s="17" t="s">
        <v>404</v>
      </c>
      <c r="J5" s="17" t="s">
        <v>405</v>
      </c>
      <c r="K5" s="17" t="s">
        <v>406</v>
      </c>
      <c r="L5" s="17" t="s">
        <v>407</v>
      </c>
      <c r="M5" s="17" t="s">
        <v>408</v>
      </c>
      <c r="N5" s="17" t="s">
        <v>409</v>
      </c>
      <c r="O5" s="17" t="s">
        <v>410</v>
      </c>
      <c r="P5" s="17" t="s">
        <v>411</v>
      </c>
      <c r="Q5" s="17" t="s">
        <v>412</v>
      </c>
      <c r="R5" s="17" t="s">
        <v>136</v>
      </c>
      <c r="S5" s="17" t="s">
        <v>332</v>
      </c>
      <c r="T5" s="17" t="s">
        <v>369</v>
      </c>
    </row>
    <row r="6" ht="22.9" customHeight="1" spans="1:20">
      <c r="A6" s="19"/>
      <c r="B6" s="19"/>
      <c r="C6" s="19"/>
      <c r="D6" s="19"/>
      <c r="E6" s="19" t="s">
        <v>136</v>
      </c>
      <c r="F6" s="38">
        <f>F7</f>
        <v>333.579808</v>
      </c>
      <c r="G6" s="38">
        <f t="shared" ref="G6:T6" si="0">G7</f>
        <v>62.47</v>
      </c>
      <c r="H6" s="38">
        <f t="shared" si="0"/>
        <v>51.95</v>
      </c>
      <c r="I6" s="38">
        <f t="shared" si="0"/>
        <v>0</v>
      </c>
      <c r="J6" s="38">
        <f t="shared" si="0"/>
        <v>1.376</v>
      </c>
      <c r="K6" s="38">
        <f t="shared" si="0"/>
        <v>0</v>
      </c>
      <c r="L6" s="38">
        <f t="shared" si="0"/>
        <v>0</v>
      </c>
      <c r="M6" s="38">
        <f t="shared" si="0"/>
        <v>1.935</v>
      </c>
      <c r="N6" s="38">
        <f t="shared" si="0"/>
        <v>0</v>
      </c>
      <c r="O6" s="38">
        <f t="shared" si="0"/>
        <v>0</v>
      </c>
      <c r="P6" s="38">
        <f t="shared" si="0"/>
        <v>0.774</v>
      </c>
      <c r="Q6" s="38">
        <f t="shared" si="0"/>
        <v>1.548</v>
      </c>
      <c r="R6" s="38">
        <f t="shared" si="0"/>
        <v>271.109808</v>
      </c>
      <c r="S6" s="38">
        <f t="shared" si="0"/>
        <v>271.109808</v>
      </c>
      <c r="T6" s="38">
        <f t="shared" si="0"/>
        <v>0</v>
      </c>
    </row>
    <row r="7" ht="22.9" customHeight="1" spans="1:20">
      <c r="A7" s="19"/>
      <c r="B7" s="19"/>
      <c r="C7" s="19"/>
      <c r="D7" s="18" t="s">
        <v>154</v>
      </c>
      <c r="E7" s="18" t="s">
        <v>3</v>
      </c>
      <c r="F7" s="38">
        <f>F8+F10+F12+F14+F17+F19+F21+F23</f>
        <v>333.579808</v>
      </c>
      <c r="G7" s="38">
        <f t="shared" ref="G7:T7" si="1">G8+G10+G12+G14+G17+G19+G21+G23</f>
        <v>62.47</v>
      </c>
      <c r="H7" s="38">
        <f t="shared" si="1"/>
        <v>51.95</v>
      </c>
      <c r="I7" s="38">
        <f t="shared" si="1"/>
        <v>0</v>
      </c>
      <c r="J7" s="38">
        <f t="shared" si="1"/>
        <v>1.376</v>
      </c>
      <c r="K7" s="38">
        <f t="shared" si="1"/>
        <v>0</v>
      </c>
      <c r="L7" s="38">
        <f t="shared" si="1"/>
        <v>0</v>
      </c>
      <c r="M7" s="38">
        <f t="shared" si="1"/>
        <v>1.935</v>
      </c>
      <c r="N7" s="38">
        <f t="shared" si="1"/>
        <v>0</v>
      </c>
      <c r="O7" s="38">
        <f t="shared" si="1"/>
        <v>0</v>
      </c>
      <c r="P7" s="38">
        <f t="shared" si="1"/>
        <v>0.774</v>
      </c>
      <c r="Q7" s="38">
        <f t="shared" si="1"/>
        <v>1.548</v>
      </c>
      <c r="R7" s="38">
        <f t="shared" si="1"/>
        <v>271.109808</v>
      </c>
      <c r="S7" s="38">
        <f t="shared" si="1"/>
        <v>271.109808</v>
      </c>
      <c r="T7" s="38">
        <f t="shared" si="1"/>
        <v>0</v>
      </c>
    </row>
    <row r="8" ht="22.9" customHeight="1" spans="1:20">
      <c r="A8" s="19"/>
      <c r="B8" s="19"/>
      <c r="C8" s="19"/>
      <c r="D8" s="26" t="s">
        <v>155</v>
      </c>
      <c r="E8" s="26" t="s">
        <v>156</v>
      </c>
      <c r="F8" s="38">
        <v>62.47</v>
      </c>
      <c r="G8" s="38">
        <v>62.47</v>
      </c>
      <c r="H8" s="38">
        <v>51.95</v>
      </c>
      <c r="I8" s="38"/>
      <c r="J8" s="38">
        <v>1.376</v>
      </c>
      <c r="K8" s="38"/>
      <c r="L8" s="38"/>
      <c r="M8" s="38">
        <v>1.935</v>
      </c>
      <c r="N8" s="38"/>
      <c r="O8" s="38"/>
      <c r="P8" s="38">
        <v>0.774</v>
      </c>
      <c r="Q8" s="38">
        <v>1.548</v>
      </c>
      <c r="R8" s="38"/>
      <c r="S8" s="38"/>
      <c r="T8" s="38"/>
    </row>
    <row r="9" ht="22.9" customHeight="1" spans="1:20">
      <c r="A9" s="39" t="s">
        <v>195</v>
      </c>
      <c r="B9" s="39" t="s">
        <v>192</v>
      </c>
      <c r="C9" s="39" t="s">
        <v>192</v>
      </c>
      <c r="D9" s="25" t="s">
        <v>253</v>
      </c>
      <c r="E9" s="8" t="s">
        <v>197</v>
      </c>
      <c r="F9" s="9">
        <v>62.47</v>
      </c>
      <c r="G9" s="27">
        <v>62.47</v>
      </c>
      <c r="H9" s="27">
        <v>51.95</v>
      </c>
      <c r="I9" s="27">
        <v>2.85</v>
      </c>
      <c r="J9" s="27">
        <v>1.376</v>
      </c>
      <c r="K9" s="27"/>
      <c r="L9" s="27"/>
      <c r="M9" s="27">
        <v>3.69</v>
      </c>
      <c r="N9" s="27"/>
      <c r="O9" s="27"/>
      <c r="P9" s="27">
        <v>0.774</v>
      </c>
      <c r="Q9" s="27">
        <v>1.83</v>
      </c>
      <c r="R9" s="27"/>
      <c r="S9" s="27"/>
      <c r="T9" s="27"/>
    </row>
    <row r="10" s="1" customFormat="1" ht="22.9" customHeight="1" spans="1:20">
      <c r="A10" s="22"/>
      <c r="B10" s="22"/>
      <c r="C10" s="22"/>
      <c r="D10" s="26" t="s">
        <v>157</v>
      </c>
      <c r="E10" s="26" t="s">
        <v>158</v>
      </c>
      <c r="F10" s="40">
        <v>64.38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>
        <v>64.38</v>
      </c>
      <c r="S10" s="40">
        <v>64.38</v>
      </c>
      <c r="T10" s="40"/>
    </row>
    <row r="11" s="1" customFormat="1" ht="22.9" customHeight="1" spans="1:20">
      <c r="A11" s="39" t="s">
        <v>214</v>
      </c>
      <c r="B11" s="39" t="s">
        <v>215</v>
      </c>
      <c r="C11" s="39" t="s">
        <v>192</v>
      </c>
      <c r="D11" s="25" t="s">
        <v>258</v>
      </c>
      <c r="E11" s="10" t="s">
        <v>197</v>
      </c>
      <c r="F11" s="11">
        <v>64.38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>
        <v>64.38</v>
      </c>
      <c r="S11" s="36">
        <v>64.38</v>
      </c>
      <c r="T11" s="36"/>
    </row>
    <row r="12" s="2" customFormat="1" ht="22.8" customHeight="1" spans="1:20">
      <c r="A12" s="19"/>
      <c r="B12" s="19"/>
      <c r="C12" s="19"/>
      <c r="D12" s="26" t="s">
        <v>159</v>
      </c>
      <c r="E12" s="26" t="s">
        <v>160</v>
      </c>
      <c r="F12" s="38">
        <v>7.2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>
        <v>7.2</v>
      </c>
      <c r="S12" s="38">
        <v>7.2</v>
      </c>
      <c r="T12" s="38"/>
    </row>
    <row r="13" s="2" customFormat="1" ht="22.8" customHeight="1" spans="1:20">
      <c r="A13" s="39" t="s">
        <v>195</v>
      </c>
      <c r="B13" s="39" t="s">
        <v>192</v>
      </c>
      <c r="C13" s="39" t="s">
        <v>192</v>
      </c>
      <c r="D13" s="25" t="s">
        <v>259</v>
      </c>
      <c r="E13" s="8" t="s">
        <v>197</v>
      </c>
      <c r="F13" s="9">
        <v>7.2</v>
      </c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>
        <v>7.2</v>
      </c>
      <c r="S13" s="27">
        <v>7.2</v>
      </c>
      <c r="T13" s="27"/>
    </row>
    <row r="14" s="2" customFormat="1" ht="22.8" customHeight="1" spans="1:20">
      <c r="A14" s="19"/>
      <c r="B14" s="19"/>
      <c r="C14" s="19"/>
      <c r="D14" s="26" t="s">
        <v>161</v>
      </c>
      <c r="E14" s="26" t="s">
        <v>162</v>
      </c>
      <c r="F14" s="38">
        <f t="shared" ref="F14:F16" si="2">G14+R14</f>
        <v>101.489808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>
        <f t="shared" ref="R14:R16" si="3">S14+T14</f>
        <v>101.489808</v>
      </c>
      <c r="S14" s="38">
        <f>S15+S16</f>
        <v>101.489808</v>
      </c>
      <c r="T14" s="38"/>
    </row>
    <row r="15" s="2" customFormat="1" ht="22.8" customHeight="1" spans="1:20">
      <c r="A15" s="39" t="s">
        <v>195</v>
      </c>
      <c r="B15" s="39" t="s">
        <v>192</v>
      </c>
      <c r="C15" s="39" t="s">
        <v>192</v>
      </c>
      <c r="D15" s="25" t="s">
        <v>260</v>
      </c>
      <c r="E15" s="8" t="s">
        <v>197</v>
      </c>
      <c r="F15" s="27">
        <f t="shared" si="2"/>
        <v>52.883608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>
        <f t="shared" si="3"/>
        <v>52.883608</v>
      </c>
      <c r="S15" s="27">
        <f>40.44+12.443608</f>
        <v>52.883608</v>
      </c>
      <c r="T15" s="27"/>
    </row>
    <row r="16" s="2" customFormat="1" ht="22" customHeight="1" spans="1:20">
      <c r="A16" s="39">
        <v>214</v>
      </c>
      <c r="B16" s="39" t="s">
        <v>192</v>
      </c>
      <c r="C16" s="39">
        <v>23</v>
      </c>
      <c r="D16" s="41" t="s">
        <v>260</v>
      </c>
      <c r="E16" s="8" t="s">
        <v>223</v>
      </c>
      <c r="F16" s="27">
        <f t="shared" si="2"/>
        <v>48.6062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27">
        <f t="shared" si="3"/>
        <v>48.6062</v>
      </c>
      <c r="S16" s="9">
        <v>48.6062</v>
      </c>
      <c r="T16" s="39"/>
    </row>
    <row r="17" s="2" customFormat="1" ht="22.8" customHeight="1" spans="1:20">
      <c r="A17" s="19"/>
      <c r="B17" s="19"/>
      <c r="C17" s="19"/>
      <c r="D17" s="26" t="s">
        <v>163</v>
      </c>
      <c r="E17" s="26" t="s">
        <v>164</v>
      </c>
      <c r="F17" s="38">
        <v>18.72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>
        <v>18.72</v>
      </c>
      <c r="S17" s="38">
        <v>18.72</v>
      </c>
      <c r="T17" s="38"/>
    </row>
    <row r="18" s="2" customFormat="1" ht="22.8" customHeight="1" spans="1:20">
      <c r="A18" s="39" t="s">
        <v>195</v>
      </c>
      <c r="B18" s="39" t="s">
        <v>192</v>
      </c>
      <c r="C18" s="39" t="s">
        <v>192</v>
      </c>
      <c r="D18" s="25" t="s">
        <v>261</v>
      </c>
      <c r="E18" s="8" t="s">
        <v>197</v>
      </c>
      <c r="F18" s="9">
        <v>18.72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>
        <v>18.72</v>
      </c>
      <c r="S18" s="27">
        <v>18.72</v>
      </c>
      <c r="T18" s="27"/>
    </row>
    <row r="19" s="2" customFormat="1" ht="22.8" customHeight="1" spans="1:20">
      <c r="A19" s="19"/>
      <c r="B19" s="19"/>
      <c r="C19" s="19"/>
      <c r="D19" s="26" t="s">
        <v>165</v>
      </c>
      <c r="E19" s="26" t="s">
        <v>166</v>
      </c>
      <c r="F19" s="38">
        <v>16.86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>
        <v>16.86</v>
      </c>
      <c r="S19" s="38">
        <v>16.86</v>
      </c>
      <c r="T19" s="38"/>
    </row>
    <row r="20" s="2" customFormat="1" ht="22.8" customHeight="1" spans="1:20">
      <c r="A20" s="39" t="s">
        <v>195</v>
      </c>
      <c r="B20" s="39" t="s">
        <v>192</v>
      </c>
      <c r="C20" s="39" t="s">
        <v>220</v>
      </c>
      <c r="D20" s="25" t="s">
        <v>262</v>
      </c>
      <c r="E20" s="8" t="s">
        <v>222</v>
      </c>
      <c r="F20" s="9">
        <v>16.86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>
        <v>16.86</v>
      </c>
      <c r="S20" s="27">
        <v>16.86</v>
      </c>
      <c r="T20" s="27"/>
    </row>
    <row r="21" s="2" customFormat="1" ht="22.8" customHeight="1" spans="1:20">
      <c r="A21" s="19"/>
      <c r="B21" s="19"/>
      <c r="C21" s="19"/>
      <c r="D21" s="26" t="s">
        <v>167</v>
      </c>
      <c r="E21" s="26" t="s">
        <v>168</v>
      </c>
      <c r="F21" s="38">
        <f>F22</f>
        <v>37.38</v>
      </c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>
        <f>R22</f>
        <v>37.38</v>
      </c>
      <c r="S21" s="38">
        <f>S22</f>
        <v>37.38</v>
      </c>
      <c r="T21" s="38"/>
    </row>
    <row r="22" s="2" customFormat="1" ht="22.8" customHeight="1" spans="1:20">
      <c r="A22" s="39" t="s">
        <v>195</v>
      </c>
      <c r="B22" s="39" t="s">
        <v>192</v>
      </c>
      <c r="C22" s="39" t="s">
        <v>220</v>
      </c>
      <c r="D22" s="25" t="s">
        <v>263</v>
      </c>
      <c r="E22" s="8" t="s">
        <v>222</v>
      </c>
      <c r="F22" s="9">
        <f>R22</f>
        <v>37.38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>
        <f>S22</f>
        <v>37.38</v>
      </c>
      <c r="S22" s="27">
        <f>16.38+21</f>
        <v>37.38</v>
      </c>
      <c r="T22" s="27"/>
    </row>
    <row r="23" customFormat="1" ht="22.9" customHeight="1" spans="1:20">
      <c r="A23" s="19"/>
      <c r="B23" s="19"/>
      <c r="C23" s="19"/>
      <c r="D23" s="26" t="s">
        <v>169</v>
      </c>
      <c r="E23" s="26" t="s">
        <v>170</v>
      </c>
      <c r="F23" s="38">
        <v>25.08</v>
      </c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>
        <v>25.08</v>
      </c>
      <c r="S23" s="38">
        <v>25.08</v>
      </c>
      <c r="T23" s="38"/>
    </row>
    <row r="24" customFormat="1" ht="22.9" customHeight="1" spans="1:20">
      <c r="A24" s="39" t="s">
        <v>195</v>
      </c>
      <c r="B24" s="39" t="s">
        <v>192</v>
      </c>
      <c r="C24" s="39" t="s">
        <v>192</v>
      </c>
      <c r="D24" s="25" t="s">
        <v>264</v>
      </c>
      <c r="E24" s="8" t="s">
        <v>197</v>
      </c>
      <c r="F24" s="9">
        <v>25.08</v>
      </c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>
        <v>25.08</v>
      </c>
      <c r="S24" s="27">
        <v>25.08</v>
      </c>
      <c r="T24" s="2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4"/>
  <sheetViews>
    <sheetView zoomScale="140" zoomScaleNormal="140" workbookViewId="0">
      <selection activeCell="F6" sqref="F6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5" width="9.75" customWidth="1"/>
  </cols>
  <sheetData>
    <row r="1" ht="13.9" customHeight="1" spans="1:33">
      <c r="A1" s="5"/>
      <c r="F1" s="5"/>
      <c r="AF1" s="23" t="s">
        <v>413</v>
      </c>
      <c r="AG1" s="23"/>
    </row>
    <row r="2" ht="43.9" customHeight="1" spans="1:33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ht="24.2" customHeight="1" spans="1:3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4" t="s">
        <v>32</v>
      </c>
      <c r="AG3" s="14"/>
    </row>
    <row r="4" ht="24.95" customHeight="1" spans="1:33">
      <c r="A4" s="17" t="s">
        <v>172</v>
      </c>
      <c r="B4" s="17"/>
      <c r="C4" s="17"/>
      <c r="D4" s="17" t="s">
        <v>236</v>
      </c>
      <c r="E4" s="17" t="s">
        <v>237</v>
      </c>
      <c r="F4" s="17" t="s">
        <v>414</v>
      </c>
      <c r="G4" s="17" t="s">
        <v>415</v>
      </c>
      <c r="H4" s="17" t="s">
        <v>416</v>
      </c>
      <c r="I4" s="17" t="s">
        <v>417</v>
      </c>
      <c r="J4" s="17" t="s">
        <v>418</v>
      </c>
      <c r="K4" s="17" t="s">
        <v>419</v>
      </c>
      <c r="L4" s="17" t="s">
        <v>420</v>
      </c>
      <c r="M4" s="17" t="s">
        <v>421</v>
      </c>
      <c r="N4" s="17" t="s">
        <v>422</v>
      </c>
      <c r="O4" s="17" t="s">
        <v>423</v>
      </c>
      <c r="P4" s="17" t="s">
        <v>424</v>
      </c>
      <c r="Q4" s="17" t="s">
        <v>409</v>
      </c>
      <c r="R4" s="17" t="s">
        <v>411</v>
      </c>
      <c r="S4" s="17" t="s">
        <v>425</v>
      </c>
      <c r="T4" s="17" t="s">
        <v>404</v>
      </c>
      <c r="U4" s="17" t="s">
        <v>405</v>
      </c>
      <c r="V4" s="17" t="s">
        <v>408</v>
      </c>
      <c r="W4" s="17" t="s">
        <v>426</v>
      </c>
      <c r="X4" s="17" t="s">
        <v>427</v>
      </c>
      <c r="Y4" s="17" t="s">
        <v>428</v>
      </c>
      <c r="Z4" s="17" t="s">
        <v>429</v>
      </c>
      <c r="AA4" s="17" t="s">
        <v>407</v>
      </c>
      <c r="AB4" s="17" t="s">
        <v>430</v>
      </c>
      <c r="AC4" s="17" t="s">
        <v>431</v>
      </c>
      <c r="AD4" s="17" t="s">
        <v>410</v>
      </c>
      <c r="AE4" s="17" t="s">
        <v>432</v>
      </c>
      <c r="AF4" s="17" t="s">
        <v>433</v>
      </c>
      <c r="AG4" s="17" t="s">
        <v>412</v>
      </c>
    </row>
    <row r="5" ht="21.6" customHeight="1" spans="1:33">
      <c r="A5" s="17" t="s">
        <v>180</v>
      </c>
      <c r="B5" s="17" t="s">
        <v>181</v>
      </c>
      <c r="C5" s="17" t="s">
        <v>182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ht="22.9" customHeight="1" spans="1:33">
      <c r="A6" s="6"/>
      <c r="B6" s="37"/>
      <c r="C6" s="37"/>
      <c r="D6" s="8"/>
      <c r="E6" s="8" t="s">
        <v>136</v>
      </c>
      <c r="F6" s="38">
        <f>F7</f>
        <v>333.579808</v>
      </c>
      <c r="G6" s="38">
        <f t="shared" ref="G6:AG6" si="0">G7</f>
        <v>26.7009</v>
      </c>
      <c r="H6" s="38">
        <f t="shared" si="0"/>
        <v>6.9076</v>
      </c>
      <c r="I6" s="38">
        <f t="shared" si="0"/>
        <v>0</v>
      </c>
      <c r="J6" s="38">
        <f t="shared" si="0"/>
        <v>0</v>
      </c>
      <c r="K6" s="38">
        <f t="shared" si="0"/>
        <v>3.72</v>
      </c>
      <c r="L6" s="38">
        <f t="shared" si="0"/>
        <v>19.382</v>
      </c>
      <c r="M6" s="38">
        <f t="shared" si="0"/>
        <v>8.72</v>
      </c>
      <c r="N6" s="38">
        <f t="shared" si="0"/>
        <v>0</v>
      </c>
      <c r="O6" s="38">
        <f t="shared" si="0"/>
        <v>5.390802</v>
      </c>
      <c r="P6" s="38">
        <f t="shared" si="0"/>
        <v>9.3849</v>
      </c>
      <c r="Q6" s="38">
        <f t="shared" si="0"/>
        <v>0</v>
      </c>
      <c r="R6" s="38">
        <f t="shared" si="0"/>
        <v>2.0025</v>
      </c>
      <c r="S6" s="38">
        <f t="shared" si="0"/>
        <v>0</v>
      </c>
      <c r="T6" s="38">
        <f t="shared" si="0"/>
        <v>10.61</v>
      </c>
      <c r="U6" s="38">
        <f t="shared" si="0"/>
        <v>13.16</v>
      </c>
      <c r="V6" s="38">
        <f t="shared" si="0"/>
        <v>17.917</v>
      </c>
      <c r="W6" s="38">
        <f t="shared" si="0"/>
        <v>0</v>
      </c>
      <c r="X6" s="38">
        <f t="shared" si="0"/>
        <v>0</v>
      </c>
      <c r="Y6" s="38">
        <f t="shared" si="0"/>
        <v>0</v>
      </c>
      <c r="Z6" s="38">
        <f t="shared" si="0"/>
        <v>0</v>
      </c>
      <c r="AA6" s="38">
        <f t="shared" si="0"/>
        <v>0</v>
      </c>
      <c r="AB6" s="38">
        <f t="shared" si="0"/>
        <v>0</v>
      </c>
      <c r="AC6" s="38">
        <f t="shared" si="0"/>
        <v>0</v>
      </c>
      <c r="AD6" s="38">
        <f t="shared" si="0"/>
        <v>0</v>
      </c>
      <c r="AE6" s="38">
        <f t="shared" si="0"/>
        <v>136.544</v>
      </c>
      <c r="AF6" s="38">
        <f t="shared" si="0"/>
        <v>0</v>
      </c>
      <c r="AG6" s="38">
        <f t="shared" si="0"/>
        <v>73.140106</v>
      </c>
    </row>
    <row r="7" ht="22.9" customHeight="1" spans="1:33">
      <c r="A7" s="19"/>
      <c r="B7" s="19"/>
      <c r="C7" s="19"/>
      <c r="D7" s="18" t="s">
        <v>154</v>
      </c>
      <c r="E7" s="18" t="s">
        <v>3</v>
      </c>
      <c r="F7" s="38">
        <f>F8+F10+F12+F14+F17+F19+F21+F23</f>
        <v>333.579808</v>
      </c>
      <c r="G7" s="38">
        <f t="shared" ref="G7:AG7" si="1">G8+G10+G12+G14+G17+G19+G21+G23</f>
        <v>26.7009</v>
      </c>
      <c r="H7" s="38">
        <f t="shared" si="1"/>
        <v>6.9076</v>
      </c>
      <c r="I7" s="38">
        <f t="shared" si="1"/>
        <v>0</v>
      </c>
      <c r="J7" s="38">
        <f t="shared" si="1"/>
        <v>0</v>
      </c>
      <c r="K7" s="38">
        <f t="shared" si="1"/>
        <v>3.72</v>
      </c>
      <c r="L7" s="38">
        <f t="shared" si="1"/>
        <v>19.382</v>
      </c>
      <c r="M7" s="38">
        <f t="shared" si="1"/>
        <v>8.72</v>
      </c>
      <c r="N7" s="38">
        <f t="shared" si="1"/>
        <v>0</v>
      </c>
      <c r="O7" s="38">
        <f t="shared" si="1"/>
        <v>5.390802</v>
      </c>
      <c r="P7" s="38">
        <f t="shared" si="1"/>
        <v>9.3849</v>
      </c>
      <c r="Q7" s="38">
        <f t="shared" si="1"/>
        <v>0</v>
      </c>
      <c r="R7" s="38">
        <f t="shared" si="1"/>
        <v>2.0025</v>
      </c>
      <c r="S7" s="38">
        <f t="shared" si="1"/>
        <v>0</v>
      </c>
      <c r="T7" s="38">
        <f t="shared" si="1"/>
        <v>10.61</v>
      </c>
      <c r="U7" s="38">
        <f t="shared" si="1"/>
        <v>13.16</v>
      </c>
      <c r="V7" s="38">
        <f t="shared" si="1"/>
        <v>17.917</v>
      </c>
      <c r="W7" s="38">
        <f t="shared" si="1"/>
        <v>0</v>
      </c>
      <c r="X7" s="38">
        <f t="shared" si="1"/>
        <v>0</v>
      </c>
      <c r="Y7" s="38">
        <f t="shared" si="1"/>
        <v>0</v>
      </c>
      <c r="Z7" s="38">
        <f t="shared" si="1"/>
        <v>0</v>
      </c>
      <c r="AA7" s="38">
        <f t="shared" si="1"/>
        <v>0</v>
      </c>
      <c r="AB7" s="38">
        <f t="shared" si="1"/>
        <v>0</v>
      </c>
      <c r="AC7" s="38">
        <f t="shared" si="1"/>
        <v>0</v>
      </c>
      <c r="AD7" s="38">
        <f t="shared" si="1"/>
        <v>0</v>
      </c>
      <c r="AE7" s="38">
        <f t="shared" si="1"/>
        <v>136.544</v>
      </c>
      <c r="AF7" s="38">
        <f t="shared" si="1"/>
        <v>0</v>
      </c>
      <c r="AG7" s="38">
        <f t="shared" si="1"/>
        <v>73.140106</v>
      </c>
    </row>
    <row r="8" ht="22.9" customHeight="1" spans="1:33">
      <c r="A8" s="19"/>
      <c r="B8" s="19"/>
      <c r="C8" s="19"/>
      <c r="D8" s="26" t="s">
        <v>155</v>
      </c>
      <c r="E8" s="26" t="s">
        <v>156</v>
      </c>
      <c r="F8" s="38">
        <v>62.47</v>
      </c>
      <c r="G8" s="38">
        <v>2.81</v>
      </c>
      <c r="H8" s="38">
        <v>1.26</v>
      </c>
      <c r="I8" s="38"/>
      <c r="J8" s="38"/>
      <c r="K8" s="38">
        <v>0.68</v>
      </c>
      <c r="L8" s="38">
        <v>2.322</v>
      </c>
      <c r="M8" s="38">
        <v>5.91</v>
      </c>
      <c r="N8" s="38"/>
      <c r="O8" s="38">
        <v>2.98</v>
      </c>
      <c r="P8" s="38">
        <v>4.644</v>
      </c>
      <c r="Q8" s="38"/>
      <c r="R8" s="38">
        <v>0.774</v>
      </c>
      <c r="S8" s="38"/>
      <c r="T8" s="38">
        <v>2.85</v>
      </c>
      <c r="U8" s="38">
        <v>1.376</v>
      </c>
      <c r="V8" s="38">
        <v>3.69</v>
      </c>
      <c r="W8" s="38"/>
      <c r="X8" s="38"/>
      <c r="Y8" s="38"/>
      <c r="Z8" s="38"/>
      <c r="AA8" s="38"/>
      <c r="AB8" s="38"/>
      <c r="AC8" s="38"/>
      <c r="AD8" s="38"/>
      <c r="AE8" s="38">
        <v>31.344</v>
      </c>
      <c r="AF8" s="38"/>
      <c r="AG8" s="38">
        <v>1.83</v>
      </c>
    </row>
    <row r="9" ht="22.9" customHeight="1" spans="1:33">
      <c r="A9" s="39" t="s">
        <v>195</v>
      </c>
      <c r="B9" s="39" t="s">
        <v>192</v>
      </c>
      <c r="C9" s="39" t="s">
        <v>192</v>
      </c>
      <c r="D9" s="25" t="s">
        <v>253</v>
      </c>
      <c r="E9" s="8" t="s">
        <v>197</v>
      </c>
      <c r="F9" s="27">
        <v>62.47</v>
      </c>
      <c r="G9" s="27">
        <v>2.81</v>
      </c>
      <c r="H9" s="27">
        <v>1.26</v>
      </c>
      <c r="I9" s="27"/>
      <c r="J9" s="27"/>
      <c r="K9" s="27">
        <v>0.68</v>
      </c>
      <c r="L9" s="27">
        <v>2.322</v>
      </c>
      <c r="M9" s="27">
        <v>5.91</v>
      </c>
      <c r="N9" s="27"/>
      <c r="O9" s="27">
        <v>2.98</v>
      </c>
      <c r="P9" s="27">
        <v>4.644</v>
      </c>
      <c r="Q9" s="27"/>
      <c r="R9" s="27">
        <v>0.774</v>
      </c>
      <c r="S9" s="27"/>
      <c r="T9" s="27">
        <v>2.85</v>
      </c>
      <c r="U9" s="27">
        <v>1.376</v>
      </c>
      <c r="V9" s="27">
        <v>3.69</v>
      </c>
      <c r="W9" s="27"/>
      <c r="X9" s="27"/>
      <c r="Y9" s="27"/>
      <c r="Z9" s="27"/>
      <c r="AA9" s="27"/>
      <c r="AB9" s="27"/>
      <c r="AC9" s="27"/>
      <c r="AD9" s="27"/>
      <c r="AE9" s="27">
        <v>31.344</v>
      </c>
      <c r="AF9" s="27"/>
      <c r="AG9" s="27">
        <v>1.83</v>
      </c>
    </row>
    <row r="10" s="1" customFormat="1" ht="22.9" customHeight="1" spans="1:33">
      <c r="A10" s="22"/>
      <c r="B10" s="22"/>
      <c r="C10" s="22"/>
      <c r="D10" s="26" t="s">
        <v>157</v>
      </c>
      <c r="E10" s="26" t="s">
        <v>158</v>
      </c>
      <c r="F10" s="40">
        <v>64.38</v>
      </c>
      <c r="G10" s="40">
        <v>8.03</v>
      </c>
      <c r="H10" s="40"/>
      <c r="I10" s="40"/>
      <c r="J10" s="40"/>
      <c r="K10" s="40">
        <v>0.53</v>
      </c>
      <c r="L10" s="40">
        <v>5.6</v>
      </c>
      <c r="M10" s="40"/>
      <c r="N10" s="40"/>
      <c r="O10" s="40"/>
      <c r="P10" s="40"/>
      <c r="Q10" s="40"/>
      <c r="R10" s="40"/>
      <c r="S10" s="40"/>
      <c r="T10" s="40">
        <v>5</v>
      </c>
      <c r="U10" s="40">
        <v>5</v>
      </c>
      <c r="V10" s="40">
        <v>5</v>
      </c>
      <c r="W10" s="40"/>
      <c r="X10" s="40"/>
      <c r="Y10" s="40"/>
      <c r="Z10" s="40"/>
      <c r="AA10" s="40"/>
      <c r="AB10" s="40"/>
      <c r="AC10" s="40"/>
      <c r="AD10" s="40"/>
      <c r="AE10" s="40">
        <v>35.22</v>
      </c>
      <c r="AF10" s="40"/>
      <c r="AG10" s="40"/>
    </row>
    <row r="11" s="1" customFormat="1" ht="22.9" customHeight="1" spans="1:33">
      <c r="A11" s="39" t="s">
        <v>214</v>
      </c>
      <c r="B11" s="39" t="s">
        <v>215</v>
      </c>
      <c r="C11" s="39" t="s">
        <v>192</v>
      </c>
      <c r="D11" s="25" t="s">
        <v>258</v>
      </c>
      <c r="E11" s="10" t="s">
        <v>197</v>
      </c>
      <c r="F11" s="36">
        <v>64.38</v>
      </c>
      <c r="G11" s="36">
        <v>8.03</v>
      </c>
      <c r="H11" s="36"/>
      <c r="I11" s="36"/>
      <c r="J11" s="36"/>
      <c r="K11" s="36">
        <v>0.53</v>
      </c>
      <c r="L11" s="36">
        <v>5.6</v>
      </c>
      <c r="M11" s="36"/>
      <c r="N11" s="36"/>
      <c r="O11" s="36"/>
      <c r="P11" s="36"/>
      <c r="Q11" s="36"/>
      <c r="R11" s="36"/>
      <c r="S11" s="36"/>
      <c r="T11" s="36">
        <v>5</v>
      </c>
      <c r="U11" s="36">
        <v>5</v>
      </c>
      <c r="V11" s="36">
        <v>5</v>
      </c>
      <c r="W11" s="36"/>
      <c r="X11" s="36"/>
      <c r="Y11" s="36"/>
      <c r="Z11" s="36"/>
      <c r="AA11" s="36"/>
      <c r="AB11" s="36"/>
      <c r="AC11" s="36"/>
      <c r="AD11" s="36"/>
      <c r="AE11" s="36">
        <v>35.22</v>
      </c>
      <c r="AF11" s="36"/>
      <c r="AG11" s="36"/>
    </row>
    <row r="12" s="2" customFormat="1" ht="22.8" customHeight="1" spans="1:33">
      <c r="A12" s="19"/>
      <c r="B12" s="19"/>
      <c r="C12" s="19"/>
      <c r="D12" s="26" t="s">
        <v>159</v>
      </c>
      <c r="E12" s="26" t="s">
        <v>160</v>
      </c>
      <c r="F12" s="38">
        <v>7.2</v>
      </c>
      <c r="G12" s="38">
        <v>2</v>
      </c>
      <c r="H12" s="38"/>
      <c r="I12" s="38"/>
      <c r="J12" s="38"/>
      <c r="K12" s="38"/>
      <c r="L12" s="38">
        <v>0.24</v>
      </c>
      <c r="M12" s="38"/>
      <c r="N12" s="38"/>
      <c r="O12" s="38"/>
      <c r="P12" s="38"/>
      <c r="Q12" s="38"/>
      <c r="R12" s="38"/>
      <c r="S12" s="38"/>
      <c r="T12" s="38"/>
      <c r="U12" s="38">
        <v>0.5</v>
      </c>
      <c r="V12" s="38">
        <v>0.5</v>
      </c>
      <c r="W12" s="38"/>
      <c r="X12" s="38"/>
      <c r="Y12" s="38"/>
      <c r="Z12" s="38"/>
      <c r="AA12" s="38"/>
      <c r="AB12" s="38"/>
      <c r="AC12" s="38"/>
      <c r="AD12" s="38"/>
      <c r="AE12" s="38">
        <v>3.96</v>
      </c>
      <c r="AF12" s="38"/>
      <c r="AG12" s="38"/>
    </row>
    <row r="13" s="2" customFormat="1" ht="22.8" customHeight="1" spans="1:33">
      <c r="A13" s="39" t="s">
        <v>195</v>
      </c>
      <c r="B13" s="39" t="s">
        <v>192</v>
      </c>
      <c r="C13" s="39" t="s">
        <v>192</v>
      </c>
      <c r="D13" s="25" t="s">
        <v>259</v>
      </c>
      <c r="E13" s="8" t="s">
        <v>197</v>
      </c>
      <c r="F13" s="27">
        <v>7.2</v>
      </c>
      <c r="G13" s="27">
        <v>2</v>
      </c>
      <c r="H13" s="27"/>
      <c r="I13" s="27"/>
      <c r="J13" s="27"/>
      <c r="K13" s="27"/>
      <c r="L13" s="27">
        <v>0.24</v>
      </c>
      <c r="M13" s="27"/>
      <c r="N13" s="27"/>
      <c r="O13" s="27"/>
      <c r="P13" s="27"/>
      <c r="Q13" s="27"/>
      <c r="R13" s="27"/>
      <c r="S13" s="27"/>
      <c r="T13" s="27"/>
      <c r="U13" s="27">
        <v>0.5</v>
      </c>
      <c r="V13" s="27">
        <v>0.5</v>
      </c>
      <c r="W13" s="27"/>
      <c r="X13" s="27"/>
      <c r="Y13" s="27"/>
      <c r="Z13" s="27"/>
      <c r="AA13" s="27"/>
      <c r="AB13" s="27"/>
      <c r="AC13" s="27"/>
      <c r="AD13" s="27"/>
      <c r="AE13" s="27">
        <v>3.96</v>
      </c>
      <c r="AF13" s="27"/>
      <c r="AG13" s="27"/>
    </row>
    <row r="14" s="2" customFormat="1" ht="22.8" customHeight="1" spans="1:33">
      <c r="A14" s="19"/>
      <c r="B14" s="19"/>
      <c r="C14" s="19"/>
      <c r="D14" s="26" t="s">
        <v>161</v>
      </c>
      <c r="E14" s="26" t="s">
        <v>162</v>
      </c>
      <c r="F14" s="38">
        <f t="shared" ref="F14:F16" si="2">SUM(G14:AG14)</f>
        <v>101.489808</v>
      </c>
      <c r="G14" s="38">
        <f t="shared" ref="G14:AG14" si="3">G15+G16</f>
        <v>2.4809</v>
      </c>
      <c r="H14" s="38">
        <f t="shared" si="3"/>
        <v>2.6276</v>
      </c>
      <c r="I14" s="38">
        <f t="shared" si="3"/>
        <v>0</v>
      </c>
      <c r="J14" s="38">
        <f t="shared" si="3"/>
        <v>0</v>
      </c>
      <c r="K14" s="38">
        <f t="shared" si="3"/>
        <v>1.11</v>
      </c>
      <c r="L14" s="38">
        <f t="shared" si="3"/>
        <v>4.52</v>
      </c>
      <c r="M14" s="38">
        <f t="shared" si="3"/>
        <v>2.75</v>
      </c>
      <c r="N14" s="38">
        <f t="shared" si="3"/>
        <v>0</v>
      </c>
      <c r="O14" s="38">
        <f t="shared" si="3"/>
        <v>2.410802</v>
      </c>
      <c r="P14" s="38">
        <f t="shared" si="3"/>
        <v>3.5609</v>
      </c>
      <c r="Q14" s="38">
        <f t="shared" si="3"/>
        <v>0</v>
      </c>
      <c r="R14" s="38">
        <f t="shared" si="3"/>
        <v>0.7285</v>
      </c>
      <c r="S14" s="38">
        <f t="shared" si="3"/>
        <v>0</v>
      </c>
      <c r="T14" s="38">
        <f t="shared" si="3"/>
        <v>2</v>
      </c>
      <c r="U14" s="38">
        <f t="shared" si="3"/>
        <v>1.784</v>
      </c>
      <c r="V14" s="38">
        <f t="shared" si="3"/>
        <v>3.627</v>
      </c>
      <c r="W14" s="38">
        <f t="shared" si="3"/>
        <v>0</v>
      </c>
      <c r="X14" s="38">
        <f t="shared" si="3"/>
        <v>0</v>
      </c>
      <c r="Y14" s="38">
        <f t="shared" si="3"/>
        <v>0</v>
      </c>
      <c r="Z14" s="38">
        <f t="shared" si="3"/>
        <v>0</v>
      </c>
      <c r="AA14" s="38">
        <f t="shared" si="3"/>
        <v>0</v>
      </c>
      <c r="AB14" s="38">
        <f t="shared" si="3"/>
        <v>0</v>
      </c>
      <c r="AC14" s="38">
        <f t="shared" si="3"/>
        <v>0</v>
      </c>
      <c r="AD14" s="38">
        <f t="shared" si="3"/>
        <v>0</v>
      </c>
      <c r="AE14" s="38">
        <f t="shared" si="3"/>
        <v>24.08</v>
      </c>
      <c r="AF14" s="38">
        <f t="shared" si="3"/>
        <v>0</v>
      </c>
      <c r="AG14" s="38">
        <f t="shared" si="3"/>
        <v>49.810106</v>
      </c>
    </row>
    <row r="15" s="2" customFormat="1" ht="22.8" customHeight="1" spans="1:33">
      <c r="A15" s="39" t="s">
        <v>195</v>
      </c>
      <c r="B15" s="39" t="s">
        <v>192</v>
      </c>
      <c r="C15" s="39" t="s">
        <v>192</v>
      </c>
      <c r="D15" s="25" t="s">
        <v>260</v>
      </c>
      <c r="E15" s="8" t="s">
        <v>197</v>
      </c>
      <c r="F15" s="27">
        <f t="shared" si="2"/>
        <v>52.883608</v>
      </c>
      <c r="G15" s="27">
        <f>2+0.4809</f>
        <v>2.4809</v>
      </c>
      <c r="H15" s="27">
        <f>2+0.6276</f>
        <v>2.6276</v>
      </c>
      <c r="I15" s="27"/>
      <c r="J15" s="27"/>
      <c r="K15" s="27">
        <f>0.36+0.75</f>
        <v>1.11</v>
      </c>
      <c r="L15" s="27">
        <f>2+2.52</f>
        <v>4.52</v>
      </c>
      <c r="M15" s="27">
        <f>2+0.75</f>
        <v>2.75</v>
      </c>
      <c r="N15" s="27"/>
      <c r="O15" s="27">
        <v>2.410802</v>
      </c>
      <c r="P15" s="27">
        <f>1+2.5609</f>
        <v>3.5609</v>
      </c>
      <c r="Q15" s="27"/>
      <c r="R15" s="27">
        <v>0.7285</v>
      </c>
      <c r="S15" s="27"/>
      <c r="T15" s="27">
        <v>2</v>
      </c>
      <c r="U15" s="27">
        <f>1+0.784</f>
        <v>1.784</v>
      </c>
      <c r="V15" s="27">
        <f>3+0.627</f>
        <v>3.627</v>
      </c>
      <c r="W15" s="27"/>
      <c r="X15" s="27"/>
      <c r="Y15" s="27"/>
      <c r="Z15" s="27"/>
      <c r="AA15" s="27"/>
      <c r="AB15" s="27"/>
      <c r="AC15" s="27"/>
      <c r="AD15" s="27">
        <v>0</v>
      </c>
      <c r="AE15" s="27">
        <v>24.08</v>
      </c>
      <c r="AF15" s="27"/>
      <c r="AG15" s="27">
        <f>1+0.203906</f>
        <v>1.203906</v>
      </c>
    </row>
    <row r="16" s="2" customFormat="1" ht="19" customHeight="1" spans="1:33">
      <c r="A16" s="39">
        <v>214</v>
      </c>
      <c r="B16" s="39" t="s">
        <v>192</v>
      </c>
      <c r="C16" s="39">
        <v>23</v>
      </c>
      <c r="D16" s="25" t="s">
        <v>260</v>
      </c>
      <c r="E16" s="25" t="s">
        <v>223</v>
      </c>
      <c r="F16" s="27">
        <f t="shared" si="2"/>
        <v>48.6062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9">
        <v>48.6062</v>
      </c>
    </row>
    <row r="17" s="2" customFormat="1" ht="22.8" customHeight="1" spans="1:33">
      <c r="A17" s="19"/>
      <c r="B17" s="19"/>
      <c r="C17" s="19"/>
      <c r="D17" s="26" t="s">
        <v>163</v>
      </c>
      <c r="E17" s="26" t="s">
        <v>164</v>
      </c>
      <c r="F17" s="38">
        <v>18.72</v>
      </c>
      <c r="G17" s="38">
        <v>2.14</v>
      </c>
      <c r="H17" s="38"/>
      <c r="I17" s="38"/>
      <c r="J17" s="38"/>
      <c r="K17" s="38">
        <v>0.3</v>
      </c>
      <c r="L17" s="38">
        <v>1.2</v>
      </c>
      <c r="M17" s="38"/>
      <c r="N17" s="38"/>
      <c r="O17" s="38"/>
      <c r="P17" s="38"/>
      <c r="Q17" s="38"/>
      <c r="R17" s="38"/>
      <c r="S17" s="38"/>
      <c r="T17" s="38"/>
      <c r="U17" s="38">
        <v>3</v>
      </c>
      <c r="V17" s="38">
        <v>2</v>
      </c>
      <c r="W17" s="38"/>
      <c r="X17" s="38"/>
      <c r="Y17" s="38"/>
      <c r="Z17" s="38"/>
      <c r="AA17" s="38"/>
      <c r="AB17" s="38"/>
      <c r="AC17" s="38"/>
      <c r="AD17" s="38"/>
      <c r="AE17" s="38">
        <v>10.08</v>
      </c>
      <c r="AF17" s="38"/>
      <c r="AG17" s="38"/>
    </row>
    <row r="18" s="2" customFormat="1" ht="22.8" customHeight="1" spans="1:33">
      <c r="A18" s="39" t="s">
        <v>195</v>
      </c>
      <c r="B18" s="39" t="s">
        <v>192</v>
      </c>
      <c r="C18" s="39" t="s">
        <v>192</v>
      </c>
      <c r="D18" s="25" t="s">
        <v>261</v>
      </c>
      <c r="E18" s="8" t="s">
        <v>197</v>
      </c>
      <c r="F18" s="27">
        <v>18.72</v>
      </c>
      <c r="G18" s="27">
        <v>2.14</v>
      </c>
      <c r="H18" s="27"/>
      <c r="I18" s="27"/>
      <c r="J18" s="27"/>
      <c r="K18" s="27">
        <v>0.3</v>
      </c>
      <c r="L18" s="27">
        <v>1.2</v>
      </c>
      <c r="M18" s="27"/>
      <c r="N18" s="27"/>
      <c r="O18" s="27"/>
      <c r="P18" s="27"/>
      <c r="Q18" s="27"/>
      <c r="R18" s="27"/>
      <c r="S18" s="27"/>
      <c r="T18" s="27"/>
      <c r="U18" s="27">
        <v>3</v>
      </c>
      <c r="V18" s="27">
        <v>2</v>
      </c>
      <c r="W18" s="27"/>
      <c r="X18" s="27"/>
      <c r="Y18" s="27"/>
      <c r="Z18" s="27"/>
      <c r="AA18" s="27"/>
      <c r="AB18" s="27"/>
      <c r="AC18" s="27"/>
      <c r="AD18" s="27"/>
      <c r="AE18" s="27">
        <v>10.08</v>
      </c>
      <c r="AF18" s="27"/>
      <c r="AG18" s="27"/>
    </row>
    <row r="19" s="2" customFormat="1" ht="22.8" customHeight="1" spans="1:33">
      <c r="A19" s="19"/>
      <c r="B19" s="19"/>
      <c r="C19" s="19"/>
      <c r="D19" s="26" t="s">
        <v>165</v>
      </c>
      <c r="E19" s="26" t="s">
        <v>166</v>
      </c>
      <c r="F19" s="38">
        <v>16.86</v>
      </c>
      <c r="G19" s="38">
        <v>1.4</v>
      </c>
      <c r="H19" s="38">
        <v>1.02</v>
      </c>
      <c r="I19" s="38"/>
      <c r="J19" s="38"/>
      <c r="K19" s="38">
        <v>0.6</v>
      </c>
      <c r="L19" s="38">
        <v>1.5</v>
      </c>
      <c r="M19" s="38"/>
      <c r="N19" s="38"/>
      <c r="O19" s="38"/>
      <c r="P19" s="38">
        <v>0.88</v>
      </c>
      <c r="Q19" s="38"/>
      <c r="R19" s="38">
        <v>0.5</v>
      </c>
      <c r="S19" s="38"/>
      <c r="T19" s="38">
        <v>0.56</v>
      </c>
      <c r="U19" s="38"/>
      <c r="V19" s="38">
        <v>0.6</v>
      </c>
      <c r="W19" s="38"/>
      <c r="X19" s="38"/>
      <c r="Y19" s="38"/>
      <c r="Z19" s="38"/>
      <c r="AA19" s="38"/>
      <c r="AB19" s="38"/>
      <c r="AC19" s="38"/>
      <c r="AD19" s="38"/>
      <c r="AE19" s="38">
        <v>9.3</v>
      </c>
      <c r="AF19" s="38"/>
      <c r="AG19" s="38">
        <v>0.5</v>
      </c>
    </row>
    <row r="20" s="2" customFormat="1" ht="22.8" customHeight="1" spans="1:33">
      <c r="A20" s="39" t="s">
        <v>195</v>
      </c>
      <c r="B20" s="39" t="s">
        <v>192</v>
      </c>
      <c r="C20" s="39" t="s">
        <v>220</v>
      </c>
      <c r="D20" s="25" t="s">
        <v>262</v>
      </c>
      <c r="E20" s="8" t="s">
        <v>222</v>
      </c>
      <c r="F20" s="27">
        <v>16.86</v>
      </c>
      <c r="G20" s="27">
        <v>1.4</v>
      </c>
      <c r="H20" s="27">
        <v>1.02</v>
      </c>
      <c r="I20" s="27"/>
      <c r="J20" s="27"/>
      <c r="K20" s="27">
        <v>0.6</v>
      </c>
      <c r="L20" s="27">
        <v>1.5</v>
      </c>
      <c r="M20" s="27"/>
      <c r="N20" s="27"/>
      <c r="O20" s="27"/>
      <c r="P20" s="27">
        <v>0.88</v>
      </c>
      <c r="Q20" s="27"/>
      <c r="R20" s="27">
        <v>0.5</v>
      </c>
      <c r="S20" s="27"/>
      <c r="T20" s="27">
        <v>0.56</v>
      </c>
      <c r="U20" s="27"/>
      <c r="V20" s="27">
        <v>0.6</v>
      </c>
      <c r="W20" s="27"/>
      <c r="X20" s="27"/>
      <c r="Y20" s="27"/>
      <c r="Z20" s="27"/>
      <c r="AA20" s="27"/>
      <c r="AB20" s="27"/>
      <c r="AC20" s="27"/>
      <c r="AD20" s="27"/>
      <c r="AE20" s="27">
        <v>9.3</v>
      </c>
      <c r="AF20" s="27"/>
      <c r="AG20" s="27">
        <v>0.5</v>
      </c>
    </row>
    <row r="21" s="2" customFormat="1" ht="22.8" customHeight="1" spans="1:33">
      <c r="A21" s="19"/>
      <c r="B21" s="19"/>
      <c r="C21" s="19"/>
      <c r="D21" s="26" t="s">
        <v>167</v>
      </c>
      <c r="E21" s="26" t="s">
        <v>168</v>
      </c>
      <c r="F21" s="38">
        <f>SUM(G21:AG21)</f>
        <v>37.38</v>
      </c>
      <c r="G21" s="38">
        <v>2</v>
      </c>
      <c r="H21" s="38">
        <v>2</v>
      </c>
      <c r="I21" s="38"/>
      <c r="J21" s="38"/>
      <c r="K21" s="38"/>
      <c r="L21" s="38">
        <v>2</v>
      </c>
      <c r="M21" s="38">
        <v>0.06</v>
      </c>
      <c r="N21" s="38"/>
      <c r="O21" s="38"/>
      <c r="P21" s="38">
        <v>0.3</v>
      </c>
      <c r="Q21" s="38"/>
      <c r="R21" s="38"/>
      <c r="S21" s="38"/>
      <c r="T21" s="38">
        <v>0.2</v>
      </c>
      <c r="U21" s="38">
        <v>0.5</v>
      </c>
      <c r="V21" s="38">
        <v>0.5</v>
      </c>
      <c r="W21" s="38"/>
      <c r="X21" s="38"/>
      <c r="Y21" s="38"/>
      <c r="Z21" s="38"/>
      <c r="AA21" s="38"/>
      <c r="AB21" s="38"/>
      <c r="AC21" s="38"/>
      <c r="AD21" s="38"/>
      <c r="AE21" s="38">
        <v>8.82</v>
      </c>
      <c r="AF21" s="38"/>
      <c r="AG21" s="38">
        <f>AG22</f>
        <v>21</v>
      </c>
    </row>
    <row r="22" s="2" customFormat="1" ht="22.8" customHeight="1" spans="1:33">
      <c r="A22" s="39" t="s">
        <v>195</v>
      </c>
      <c r="B22" s="39" t="s">
        <v>192</v>
      </c>
      <c r="C22" s="39" t="s">
        <v>220</v>
      </c>
      <c r="D22" s="25" t="s">
        <v>263</v>
      </c>
      <c r="E22" s="8" t="s">
        <v>222</v>
      </c>
      <c r="F22" s="27">
        <f>SUM(G22:AG22)</f>
        <v>37.38</v>
      </c>
      <c r="G22" s="27">
        <v>2</v>
      </c>
      <c r="H22" s="27">
        <v>2</v>
      </c>
      <c r="I22" s="27"/>
      <c r="J22" s="27"/>
      <c r="K22" s="27"/>
      <c r="L22" s="27">
        <v>2</v>
      </c>
      <c r="M22" s="27">
        <v>0.06</v>
      </c>
      <c r="N22" s="27"/>
      <c r="O22" s="27"/>
      <c r="P22" s="27">
        <v>0.3</v>
      </c>
      <c r="Q22" s="27"/>
      <c r="R22" s="27"/>
      <c r="S22" s="27"/>
      <c r="T22" s="27">
        <v>0.2</v>
      </c>
      <c r="U22" s="27">
        <v>0.5</v>
      </c>
      <c r="V22" s="27">
        <v>0.5</v>
      </c>
      <c r="W22" s="27"/>
      <c r="X22" s="27"/>
      <c r="Y22" s="27"/>
      <c r="Z22" s="27"/>
      <c r="AA22" s="27"/>
      <c r="AB22" s="27"/>
      <c r="AC22" s="27"/>
      <c r="AD22" s="27"/>
      <c r="AE22" s="27">
        <v>8.82</v>
      </c>
      <c r="AF22" s="27"/>
      <c r="AG22" s="27">
        <v>21</v>
      </c>
    </row>
    <row r="23" customFormat="1" ht="22.9" customHeight="1" spans="1:33">
      <c r="A23" s="19"/>
      <c r="B23" s="19"/>
      <c r="C23" s="19"/>
      <c r="D23" s="26" t="s">
        <v>169</v>
      </c>
      <c r="E23" s="26" t="s">
        <v>170</v>
      </c>
      <c r="F23" s="38">
        <v>25.08</v>
      </c>
      <c r="G23" s="38">
        <v>5.84</v>
      </c>
      <c r="H23" s="38"/>
      <c r="I23" s="38"/>
      <c r="J23" s="38"/>
      <c r="K23" s="38">
        <v>0.5</v>
      </c>
      <c r="L23" s="38">
        <v>2</v>
      </c>
      <c r="M23" s="38"/>
      <c r="N23" s="38"/>
      <c r="O23" s="38"/>
      <c r="P23" s="38"/>
      <c r="Q23" s="38"/>
      <c r="R23" s="38"/>
      <c r="S23" s="38"/>
      <c r="T23" s="38"/>
      <c r="U23" s="38">
        <v>1</v>
      </c>
      <c r="V23" s="38">
        <v>2</v>
      </c>
      <c r="W23" s="38"/>
      <c r="X23" s="38"/>
      <c r="Y23" s="38"/>
      <c r="Z23" s="38"/>
      <c r="AA23" s="38"/>
      <c r="AB23" s="38"/>
      <c r="AC23" s="38"/>
      <c r="AD23" s="38"/>
      <c r="AE23" s="38">
        <v>13.74</v>
      </c>
      <c r="AF23" s="38"/>
      <c r="AG23" s="38"/>
    </row>
    <row r="24" customFormat="1" ht="22.9" customHeight="1" spans="1:33">
      <c r="A24" s="39" t="s">
        <v>195</v>
      </c>
      <c r="B24" s="39" t="s">
        <v>192</v>
      </c>
      <c r="C24" s="39" t="s">
        <v>192</v>
      </c>
      <c r="D24" s="25" t="s">
        <v>264</v>
      </c>
      <c r="E24" s="8" t="s">
        <v>197</v>
      </c>
      <c r="F24" s="27">
        <v>25.08</v>
      </c>
      <c r="G24" s="27">
        <v>5.84</v>
      </c>
      <c r="H24" s="27"/>
      <c r="I24" s="27"/>
      <c r="J24" s="27"/>
      <c r="K24" s="27">
        <v>0.5</v>
      </c>
      <c r="L24" s="27">
        <v>2</v>
      </c>
      <c r="M24" s="27"/>
      <c r="N24" s="27"/>
      <c r="O24" s="27"/>
      <c r="P24" s="27"/>
      <c r="Q24" s="27"/>
      <c r="R24" s="27"/>
      <c r="S24" s="27"/>
      <c r="T24" s="27"/>
      <c r="U24" s="27">
        <v>1</v>
      </c>
      <c r="V24" s="27">
        <v>2</v>
      </c>
      <c r="W24" s="27"/>
      <c r="X24" s="27"/>
      <c r="Y24" s="27"/>
      <c r="Z24" s="27"/>
      <c r="AA24" s="27"/>
      <c r="AB24" s="27"/>
      <c r="AC24" s="27"/>
      <c r="AD24" s="27"/>
      <c r="AE24" s="27">
        <v>13.74</v>
      </c>
      <c r="AF24" s="27"/>
      <c r="AG24" s="27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zoomScale="130" zoomScaleNormal="130" workbookViewId="0">
      <selection activeCell="A2" sqref="A2:H2"/>
    </sheetView>
  </sheetViews>
  <sheetFormatPr defaultColWidth="10" defaultRowHeight="14.4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  <col min="9" max="9" width="9.75" customWidth="1"/>
  </cols>
  <sheetData>
    <row r="1" ht="16.35" customHeight="1" spans="1:8">
      <c r="A1" s="5"/>
      <c r="G1" s="23" t="s">
        <v>434</v>
      </c>
      <c r="H1" s="23"/>
    </row>
    <row r="2" ht="33.6" customHeight="1" spans="1:8">
      <c r="A2" s="24" t="s">
        <v>20</v>
      </c>
      <c r="B2" s="24"/>
      <c r="C2" s="24"/>
      <c r="D2" s="24"/>
      <c r="E2" s="24"/>
      <c r="F2" s="24"/>
      <c r="G2" s="24"/>
      <c r="H2" s="24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14" t="s">
        <v>32</v>
      </c>
    </row>
    <row r="4" ht="23.25" customHeight="1" spans="1:8">
      <c r="A4" s="17" t="s">
        <v>435</v>
      </c>
      <c r="B4" s="17" t="s">
        <v>436</v>
      </c>
      <c r="C4" s="17" t="s">
        <v>437</v>
      </c>
      <c r="D4" s="17" t="s">
        <v>438</v>
      </c>
      <c r="E4" s="17" t="s">
        <v>439</v>
      </c>
      <c r="F4" s="17"/>
      <c r="G4" s="17"/>
      <c r="H4" s="17" t="s">
        <v>440</v>
      </c>
    </row>
    <row r="5" ht="25.9" customHeight="1" spans="1:8">
      <c r="A5" s="17"/>
      <c r="B5" s="17"/>
      <c r="C5" s="17"/>
      <c r="D5" s="17"/>
      <c r="E5" s="17" t="s">
        <v>138</v>
      </c>
      <c r="F5" s="17" t="s">
        <v>441</v>
      </c>
      <c r="G5" s="17" t="s">
        <v>442</v>
      </c>
      <c r="H5" s="17"/>
    </row>
    <row r="6" ht="22.9" customHeight="1" spans="1:8">
      <c r="A6" s="19"/>
      <c r="B6" s="19" t="s">
        <v>136</v>
      </c>
      <c r="C6" s="7">
        <f>C7</f>
        <v>16.495</v>
      </c>
      <c r="D6" s="7"/>
      <c r="E6" s="7"/>
      <c r="F6" s="7"/>
      <c r="G6" s="7"/>
      <c r="H6" s="7">
        <f>H7</f>
        <v>16.495</v>
      </c>
    </row>
    <row r="7" ht="22.9" customHeight="1" spans="1:8">
      <c r="A7" s="18" t="s">
        <v>154</v>
      </c>
      <c r="B7" s="18" t="s">
        <v>3</v>
      </c>
      <c r="C7" s="7">
        <f>SUM(C8:C15)</f>
        <v>16.495</v>
      </c>
      <c r="D7" s="7"/>
      <c r="E7" s="7"/>
      <c r="F7" s="7"/>
      <c r="G7" s="7"/>
      <c r="H7" s="7">
        <f>SUM(H8:H15)</f>
        <v>16.495</v>
      </c>
    </row>
    <row r="8" ht="22.9" customHeight="1" spans="1:8">
      <c r="A8" s="25" t="s">
        <v>155</v>
      </c>
      <c r="B8" s="25" t="s">
        <v>156</v>
      </c>
      <c r="C8" s="27">
        <v>2.295</v>
      </c>
      <c r="D8" s="27"/>
      <c r="E8" s="9"/>
      <c r="F8" s="27"/>
      <c r="G8" s="27"/>
      <c r="H8" s="27">
        <v>2.295</v>
      </c>
    </row>
    <row r="9" s="1" customFormat="1" ht="22.9" customHeight="1" spans="1:8">
      <c r="A9" s="25" t="s">
        <v>157</v>
      </c>
      <c r="B9" s="25" t="s">
        <v>158</v>
      </c>
      <c r="C9" s="36">
        <v>5</v>
      </c>
      <c r="D9" s="36"/>
      <c r="E9" s="11"/>
      <c r="F9" s="36"/>
      <c r="G9" s="36"/>
      <c r="H9" s="36">
        <v>5</v>
      </c>
    </row>
    <row r="10" s="2" customFormat="1" ht="22.8" customHeight="1" spans="1:8">
      <c r="A10" s="25" t="s">
        <v>159</v>
      </c>
      <c r="B10" s="25" t="s">
        <v>160</v>
      </c>
      <c r="C10" s="27">
        <v>0.5</v>
      </c>
      <c r="D10" s="27"/>
      <c r="E10" s="9"/>
      <c r="F10" s="27"/>
      <c r="G10" s="27"/>
      <c r="H10" s="27">
        <v>0.5</v>
      </c>
    </row>
    <row r="11" s="2" customFormat="1" ht="22.8" customHeight="1" spans="1:8">
      <c r="A11" s="25" t="s">
        <v>161</v>
      </c>
      <c r="B11" s="25" t="s">
        <v>162</v>
      </c>
      <c r="C11" s="27">
        <f>H11</f>
        <v>3</v>
      </c>
      <c r="D11" s="27"/>
      <c r="E11" s="9"/>
      <c r="F11" s="27"/>
      <c r="G11" s="27"/>
      <c r="H11" s="27">
        <v>3</v>
      </c>
    </row>
    <row r="12" s="2" customFormat="1" ht="22.8" customHeight="1" spans="1:8">
      <c r="A12" s="25" t="s">
        <v>163</v>
      </c>
      <c r="B12" s="25" t="s">
        <v>164</v>
      </c>
      <c r="C12" s="27">
        <v>2</v>
      </c>
      <c r="D12" s="27"/>
      <c r="E12" s="9"/>
      <c r="F12" s="27"/>
      <c r="G12" s="27"/>
      <c r="H12" s="27">
        <v>2</v>
      </c>
    </row>
    <row r="13" s="2" customFormat="1" ht="22.8" customHeight="1" spans="1:8">
      <c r="A13" s="25" t="s">
        <v>165</v>
      </c>
      <c r="B13" s="25" t="s">
        <v>166</v>
      </c>
      <c r="C13" s="27">
        <v>1.2</v>
      </c>
      <c r="D13" s="27"/>
      <c r="E13" s="9"/>
      <c r="F13" s="27"/>
      <c r="G13" s="27"/>
      <c r="H13" s="27">
        <v>1.2</v>
      </c>
    </row>
    <row r="14" s="2" customFormat="1" ht="22.8" customHeight="1" spans="1:8">
      <c r="A14" s="25" t="s">
        <v>167</v>
      </c>
      <c r="B14" s="25" t="s">
        <v>168</v>
      </c>
      <c r="C14" s="27">
        <v>0.5</v>
      </c>
      <c r="D14" s="27"/>
      <c r="E14" s="9"/>
      <c r="F14" s="27"/>
      <c r="G14" s="27"/>
      <c r="H14" s="27">
        <v>0.5</v>
      </c>
    </row>
    <row r="15" customFormat="1" ht="22.9" customHeight="1" spans="1:8">
      <c r="A15" s="25" t="s">
        <v>169</v>
      </c>
      <c r="B15" s="25" t="s">
        <v>170</v>
      </c>
      <c r="C15" s="27">
        <v>2</v>
      </c>
      <c r="D15" s="27"/>
      <c r="E15" s="9"/>
      <c r="F15" s="27"/>
      <c r="G15" s="27"/>
      <c r="H15" s="27">
        <v>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2" sqref="I2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  <col min="9" max="9" width="9.75" customWidth="1"/>
  </cols>
  <sheetData>
    <row r="1" ht="16.35" customHeight="1" spans="1:8">
      <c r="A1" s="5"/>
      <c r="G1" s="23" t="s">
        <v>443</v>
      </c>
      <c r="H1" s="23"/>
    </row>
    <row r="2" ht="38.85" customHeight="1" spans="1:8">
      <c r="A2" s="24" t="s">
        <v>21</v>
      </c>
      <c r="B2" s="24"/>
      <c r="C2" s="24"/>
      <c r="D2" s="24"/>
      <c r="E2" s="24"/>
      <c r="F2" s="24"/>
      <c r="G2" s="24"/>
      <c r="H2" s="24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14" t="s">
        <v>32</v>
      </c>
    </row>
    <row r="4" ht="23.25" customHeight="1" spans="1:8">
      <c r="A4" s="17" t="s">
        <v>173</v>
      </c>
      <c r="B4" s="17" t="s">
        <v>174</v>
      </c>
      <c r="C4" s="17" t="s">
        <v>136</v>
      </c>
      <c r="D4" s="17" t="s">
        <v>444</v>
      </c>
      <c r="E4" s="17"/>
      <c r="F4" s="17"/>
      <c r="G4" s="17"/>
      <c r="H4" s="17" t="s">
        <v>176</v>
      </c>
    </row>
    <row r="5" ht="19.9" customHeight="1" spans="1:8">
      <c r="A5" s="17"/>
      <c r="B5" s="17"/>
      <c r="C5" s="17"/>
      <c r="D5" s="17" t="s">
        <v>138</v>
      </c>
      <c r="E5" s="17" t="s">
        <v>291</v>
      </c>
      <c r="F5" s="17"/>
      <c r="G5" s="17" t="s">
        <v>292</v>
      </c>
      <c r="H5" s="17"/>
    </row>
    <row r="6" ht="27.6" customHeight="1" spans="1:8">
      <c r="A6" s="17"/>
      <c r="B6" s="17"/>
      <c r="C6" s="17"/>
      <c r="D6" s="17"/>
      <c r="E6" s="17" t="s">
        <v>270</v>
      </c>
      <c r="F6" s="17" t="s">
        <v>247</v>
      </c>
      <c r="G6" s="17"/>
      <c r="H6" s="17"/>
    </row>
    <row r="7" ht="22.9" customHeight="1" spans="1:8">
      <c r="A7" s="19"/>
      <c r="B7" s="6" t="s">
        <v>136</v>
      </c>
      <c r="C7" s="7">
        <f>C8+C9</f>
        <v>631.0994</v>
      </c>
      <c r="D7" s="7"/>
      <c r="E7" s="7"/>
      <c r="F7" s="7"/>
      <c r="G7" s="7"/>
      <c r="H7" s="7">
        <f>H8+H9</f>
        <v>631.0994</v>
      </c>
    </row>
    <row r="8" customFormat="1" ht="22.9" customHeight="1" spans="1:8">
      <c r="A8" s="29" t="s">
        <v>227</v>
      </c>
      <c r="B8" s="29" t="s">
        <v>265</v>
      </c>
      <c r="C8" s="30">
        <v>500</v>
      </c>
      <c r="D8" s="7"/>
      <c r="E8" s="7"/>
      <c r="F8" s="7"/>
      <c r="G8" s="7"/>
      <c r="H8" s="30">
        <v>500</v>
      </c>
    </row>
    <row r="9" customFormat="1" ht="22.9" customHeight="1" spans="1:8">
      <c r="A9" s="29" t="s">
        <v>229</v>
      </c>
      <c r="B9" s="29" t="s">
        <v>207</v>
      </c>
      <c r="C9" s="30">
        <v>131.0994</v>
      </c>
      <c r="D9" s="7"/>
      <c r="E9" s="7"/>
      <c r="F9" s="7"/>
      <c r="G9" s="7"/>
      <c r="H9" s="30">
        <v>131.0994</v>
      </c>
    </row>
    <row r="10" ht="22.9" customHeight="1" spans="1:8">
      <c r="A10" s="26"/>
      <c r="B10" s="26"/>
      <c r="C10" s="7"/>
      <c r="D10" s="7"/>
      <c r="E10" s="7"/>
      <c r="F10" s="7"/>
      <c r="G10" s="7"/>
      <c r="H10" s="7"/>
    </row>
    <row r="11" ht="22.9" customHeight="1" spans="1:8">
      <c r="A11" s="26"/>
      <c r="B11" s="26"/>
      <c r="C11" s="7"/>
      <c r="D11" s="7"/>
      <c r="E11" s="7"/>
      <c r="F11" s="7"/>
      <c r="G11" s="7"/>
      <c r="H11" s="7"/>
    </row>
    <row r="12" ht="22.9" customHeight="1" spans="1:8">
      <c r="A12" s="25"/>
      <c r="B12" s="25"/>
      <c r="C12" s="9"/>
      <c r="D12" s="9"/>
      <c r="E12" s="27"/>
      <c r="F12" s="27"/>
      <c r="G12" s="27"/>
      <c r="H12" s="2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96296296296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20">
      <c r="A1" s="5"/>
      <c r="S1" s="23" t="s">
        <v>445</v>
      </c>
      <c r="T1" s="23"/>
    </row>
    <row r="2" ht="47.45" customHeight="1" spans="1:17">
      <c r="A2" s="24" t="s">
        <v>22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4.2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32</v>
      </c>
      <c r="T3" s="14"/>
    </row>
    <row r="4" ht="27.6" customHeight="1" spans="1:20">
      <c r="A4" s="17" t="s">
        <v>172</v>
      </c>
      <c r="B4" s="17"/>
      <c r="C4" s="17"/>
      <c r="D4" s="17" t="s">
        <v>236</v>
      </c>
      <c r="E4" s="17" t="s">
        <v>237</v>
      </c>
      <c r="F4" s="17" t="s">
        <v>238</v>
      </c>
      <c r="G4" s="17" t="s">
        <v>239</v>
      </c>
      <c r="H4" s="17" t="s">
        <v>240</v>
      </c>
      <c r="I4" s="17" t="s">
        <v>241</v>
      </c>
      <c r="J4" s="17" t="s">
        <v>242</v>
      </c>
      <c r="K4" s="17" t="s">
        <v>243</v>
      </c>
      <c r="L4" s="17" t="s">
        <v>244</v>
      </c>
      <c r="M4" s="17" t="s">
        <v>245</v>
      </c>
      <c r="N4" s="17" t="s">
        <v>246</v>
      </c>
      <c r="O4" s="17" t="s">
        <v>247</v>
      </c>
      <c r="P4" s="17" t="s">
        <v>248</v>
      </c>
      <c r="Q4" s="17" t="s">
        <v>249</v>
      </c>
      <c r="R4" s="17" t="s">
        <v>250</v>
      </c>
      <c r="S4" s="17" t="s">
        <v>251</v>
      </c>
      <c r="T4" s="17" t="s">
        <v>252</v>
      </c>
    </row>
    <row r="5" ht="19.9" customHeight="1" spans="1:20">
      <c r="A5" s="17" t="s">
        <v>180</v>
      </c>
      <c r="B5" s="17" t="s">
        <v>181</v>
      </c>
      <c r="C5" s="17" t="s">
        <v>182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customFormat="1" ht="22.9" customHeight="1" spans="1:20">
      <c r="A6" s="19"/>
      <c r="B6" s="19"/>
      <c r="C6" s="19"/>
      <c r="D6" s="19"/>
      <c r="E6" s="19" t="s">
        <v>136</v>
      </c>
      <c r="F6" s="7">
        <v>631.1</v>
      </c>
      <c r="G6" s="7"/>
      <c r="H6" s="7"/>
      <c r="I6" s="7"/>
      <c r="J6" s="32"/>
      <c r="K6" s="33"/>
      <c r="L6" s="34">
        <v>631.1</v>
      </c>
      <c r="M6" s="7"/>
      <c r="N6" s="7"/>
      <c r="O6" s="7"/>
      <c r="P6" s="7"/>
      <c r="Q6" s="7"/>
      <c r="R6" s="7"/>
      <c r="S6" s="7"/>
      <c r="T6" s="7"/>
    </row>
    <row r="7" customFormat="1" ht="22.9" customHeight="1" spans="1:20">
      <c r="A7" s="19"/>
      <c r="B7" s="19"/>
      <c r="C7" s="19"/>
      <c r="D7" s="18" t="s">
        <v>154</v>
      </c>
      <c r="E7" s="18" t="s">
        <v>3</v>
      </c>
      <c r="F7" s="7">
        <v>631.1</v>
      </c>
      <c r="G7" s="7"/>
      <c r="H7" s="7"/>
      <c r="I7" s="7"/>
      <c r="J7" s="32"/>
      <c r="K7" s="33"/>
      <c r="L7" s="34">
        <v>631.1</v>
      </c>
      <c r="M7" s="7"/>
      <c r="N7" s="7"/>
      <c r="O7" s="7"/>
      <c r="P7" s="7"/>
      <c r="Q7" s="7"/>
      <c r="R7" s="7"/>
      <c r="S7" s="7"/>
      <c r="T7" s="7"/>
    </row>
    <row r="8" customFormat="1" ht="22.9" customHeight="1" spans="1:20">
      <c r="A8" s="19"/>
      <c r="B8" s="19"/>
      <c r="C8" s="19"/>
      <c r="D8" s="26" t="s">
        <v>169</v>
      </c>
      <c r="E8" s="26" t="s">
        <v>170</v>
      </c>
      <c r="F8" s="7">
        <v>631.1</v>
      </c>
      <c r="G8" s="7"/>
      <c r="H8" s="7"/>
      <c r="I8" s="7"/>
      <c r="J8" s="32"/>
      <c r="K8" s="33"/>
      <c r="L8" s="34">
        <v>631.1</v>
      </c>
      <c r="M8" s="7"/>
      <c r="N8" s="7"/>
      <c r="O8" s="7"/>
      <c r="P8" s="7"/>
      <c r="Q8" s="7"/>
      <c r="R8" s="7"/>
      <c r="S8" s="7"/>
      <c r="T8" s="7"/>
    </row>
    <row r="9" customFormat="1" ht="22.9" customHeight="1" spans="1:20">
      <c r="A9" s="28">
        <v>212</v>
      </c>
      <c r="B9" s="28" t="s">
        <v>205</v>
      </c>
      <c r="C9" s="28" t="s">
        <v>215</v>
      </c>
      <c r="D9" s="25" t="s">
        <v>264</v>
      </c>
      <c r="E9" s="29" t="s">
        <v>265</v>
      </c>
      <c r="F9" s="30">
        <v>500</v>
      </c>
      <c r="G9" s="7"/>
      <c r="H9" s="7"/>
      <c r="I9" s="7"/>
      <c r="J9" s="32"/>
      <c r="K9" s="33"/>
      <c r="L9" s="35">
        <v>500</v>
      </c>
      <c r="M9" s="7"/>
      <c r="N9" s="7"/>
      <c r="O9" s="7"/>
      <c r="P9" s="7"/>
      <c r="Q9" s="7"/>
      <c r="R9" s="7"/>
      <c r="S9" s="7"/>
      <c r="T9" s="7"/>
    </row>
    <row r="10" customFormat="1" ht="22.9" customHeight="1" spans="1:20">
      <c r="A10" s="28">
        <v>212</v>
      </c>
      <c r="B10" s="28" t="s">
        <v>205</v>
      </c>
      <c r="C10" s="28" t="s">
        <v>187</v>
      </c>
      <c r="D10" s="25" t="s">
        <v>264</v>
      </c>
      <c r="E10" s="29" t="s">
        <v>207</v>
      </c>
      <c r="F10" s="30">
        <v>131.0994</v>
      </c>
      <c r="G10" s="7"/>
      <c r="H10" s="7"/>
      <c r="I10" s="7"/>
      <c r="J10" s="32"/>
      <c r="K10" s="33"/>
      <c r="L10" s="35">
        <v>131.0994</v>
      </c>
      <c r="M10" s="7"/>
      <c r="N10" s="7"/>
      <c r="O10" s="7"/>
      <c r="P10" s="7"/>
      <c r="Q10" s="7"/>
      <c r="R10" s="7"/>
      <c r="S10" s="7"/>
      <c r="T10" s="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tabSelected="1" workbookViewId="0">
      <pane xSplit="2" ySplit="3" topLeftCell="C22" activePane="bottomRight" state="frozen"/>
      <selection/>
      <selection pane="topRight"/>
      <selection pane="bottomLeft"/>
      <selection pane="bottomRight" activeCell="A27" sqref="$A27:$XFD27"/>
    </sheetView>
  </sheetViews>
  <sheetFormatPr defaultColWidth="10" defaultRowHeight="14.4" outlineLevelCol="3"/>
  <cols>
    <col min="1" max="1" width="6.37962962962963" style="88" customWidth="1"/>
    <col min="2" max="2" width="9.90740740740741" style="88" customWidth="1"/>
    <col min="3" max="3" width="52.3796296296296" style="88" customWidth="1"/>
    <col min="4" max="4" width="53.75" style="88" customWidth="1"/>
    <col min="5" max="16384" width="10" style="88"/>
  </cols>
  <sheetData>
    <row r="1" ht="32.75" customHeight="1" spans="1:3">
      <c r="A1" s="89"/>
      <c r="B1" s="90" t="s">
        <v>4</v>
      </c>
      <c r="C1" s="90"/>
    </row>
    <row r="2" ht="25" customHeight="1" spans="2:3">
      <c r="B2" s="90"/>
      <c r="C2" s="90"/>
    </row>
    <row r="3" ht="31.05" customHeight="1" spans="2:3">
      <c r="B3" s="91" t="s">
        <v>5</v>
      </c>
      <c r="C3" s="91"/>
    </row>
    <row r="4" ht="32.55" customHeight="1" spans="2:4">
      <c r="B4" s="92">
        <v>1</v>
      </c>
      <c r="C4" s="93" t="s">
        <v>6</v>
      </c>
      <c r="D4" s="94"/>
    </row>
    <row r="5" ht="32.55" customHeight="1" spans="2:4">
      <c r="B5" s="92">
        <v>2</v>
      </c>
      <c r="C5" s="93" t="s">
        <v>7</v>
      </c>
      <c r="D5" s="94"/>
    </row>
    <row r="6" ht="32.55" customHeight="1" spans="2:4">
      <c r="B6" s="92">
        <v>3</v>
      </c>
      <c r="C6" s="93" t="s">
        <v>8</v>
      </c>
      <c r="D6" s="94"/>
    </row>
    <row r="7" ht="32.55" customHeight="1" spans="2:4">
      <c r="B7" s="92">
        <v>4</v>
      </c>
      <c r="C7" s="93" t="s">
        <v>9</v>
      </c>
      <c r="D7" s="94"/>
    </row>
    <row r="8" ht="32.55" customHeight="1" spans="2:4">
      <c r="B8" s="92">
        <v>5</v>
      </c>
      <c r="C8" s="93" t="s">
        <v>10</v>
      </c>
      <c r="D8" s="94"/>
    </row>
    <row r="9" ht="32.55" customHeight="1" spans="2:4">
      <c r="B9" s="92">
        <v>6</v>
      </c>
      <c r="C9" s="93" t="s">
        <v>11</v>
      </c>
      <c r="D9" s="94"/>
    </row>
    <row r="10" ht="32.55" customHeight="1" spans="2:4">
      <c r="B10" s="92">
        <v>7</v>
      </c>
      <c r="C10" s="93" t="s">
        <v>12</v>
      </c>
      <c r="D10" s="94"/>
    </row>
    <row r="11" ht="32.55" customHeight="1" spans="2:4">
      <c r="B11" s="92">
        <v>8</v>
      </c>
      <c r="C11" s="93" t="s">
        <v>13</v>
      </c>
      <c r="D11" s="94"/>
    </row>
    <row r="12" ht="32.55" customHeight="1" spans="2:4">
      <c r="B12" s="92">
        <v>9</v>
      </c>
      <c r="C12" s="93" t="s">
        <v>14</v>
      </c>
      <c r="D12" s="94"/>
    </row>
    <row r="13" ht="32.55" customHeight="1" spans="2:4">
      <c r="B13" s="92">
        <v>10</v>
      </c>
      <c r="C13" s="93" t="s">
        <v>15</v>
      </c>
      <c r="D13" s="94"/>
    </row>
    <row r="14" ht="32.55" customHeight="1" spans="2:4">
      <c r="B14" s="92">
        <v>11</v>
      </c>
      <c r="C14" s="93" t="s">
        <v>16</v>
      </c>
      <c r="D14" s="94"/>
    </row>
    <row r="15" ht="32.55" customHeight="1" spans="2:4">
      <c r="B15" s="92">
        <v>12</v>
      </c>
      <c r="C15" s="93" t="s">
        <v>17</v>
      </c>
      <c r="D15" s="94"/>
    </row>
    <row r="16" ht="32.55" customHeight="1" spans="2:4">
      <c r="B16" s="92">
        <v>13</v>
      </c>
      <c r="C16" s="93" t="s">
        <v>18</v>
      </c>
      <c r="D16" s="94"/>
    </row>
    <row r="17" ht="32.55" customHeight="1" spans="2:3">
      <c r="B17" s="92">
        <v>14</v>
      </c>
      <c r="C17" s="93" t="s">
        <v>19</v>
      </c>
    </row>
    <row r="18" ht="32.55" customHeight="1" spans="2:3">
      <c r="B18" s="92">
        <v>15</v>
      </c>
      <c r="C18" s="93" t="s">
        <v>20</v>
      </c>
    </row>
    <row r="19" ht="32.55" customHeight="1" spans="2:3">
      <c r="B19" s="92">
        <v>16</v>
      </c>
      <c r="C19" s="93" t="s">
        <v>21</v>
      </c>
    </row>
    <row r="20" ht="32.55" customHeight="1" spans="2:3">
      <c r="B20" s="92">
        <v>17</v>
      </c>
      <c r="C20" s="93" t="s">
        <v>22</v>
      </c>
    </row>
    <row r="21" ht="32.55" customHeight="1" spans="2:3">
      <c r="B21" s="92">
        <v>18</v>
      </c>
      <c r="C21" s="93" t="s">
        <v>23</v>
      </c>
    </row>
    <row r="22" ht="32.55" customHeight="1" spans="2:3">
      <c r="B22" s="92">
        <v>19</v>
      </c>
      <c r="C22" s="93" t="s">
        <v>24</v>
      </c>
    </row>
    <row r="23" ht="32.55" customHeight="1" spans="2:3">
      <c r="B23" s="92">
        <v>20</v>
      </c>
      <c r="C23" s="93" t="s">
        <v>25</v>
      </c>
    </row>
    <row r="24" ht="32.55" customHeight="1" spans="2:3">
      <c r="B24" s="92">
        <v>21</v>
      </c>
      <c r="C24" s="93" t="s">
        <v>26</v>
      </c>
    </row>
    <row r="25" ht="32.55" customHeight="1" spans="2:3">
      <c r="B25" s="92">
        <v>22</v>
      </c>
      <c r="C25" s="93" t="s">
        <v>27</v>
      </c>
    </row>
    <row r="26" ht="32.55" customHeight="1" spans="2:3">
      <c r="B26" s="95">
        <v>23</v>
      </c>
      <c r="C26" s="96" t="s">
        <v>28</v>
      </c>
    </row>
    <row r="27" ht="30" customHeight="1" spans="2:2">
      <c r="B27" s="8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2" sqref="A2:T2"/>
    </sheetView>
  </sheetViews>
  <sheetFormatPr defaultColWidth="10" defaultRowHeight="14.4"/>
  <cols>
    <col min="1" max="1" width="3.75" customWidth="1"/>
    <col min="2" max="3" width="3.87962962962963" customWidth="1"/>
    <col min="4" max="4" width="6.75" customWidth="1"/>
    <col min="5" max="5" width="15.8796296296296" customWidth="1"/>
    <col min="6" max="6" width="9.25" customWidth="1"/>
    <col min="7" max="20" width="7.12962962962963" customWidth="1"/>
    <col min="21" max="22" width="9.75" customWidth="1"/>
  </cols>
  <sheetData>
    <row r="1" ht="16.35" customHeight="1" spans="1:20">
      <c r="A1" s="5"/>
      <c r="S1" s="23" t="s">
        <v>446</v>
      </c>
      <c r="T1" s="23"/>
    </row>
    <row r="2" ht="47.45" customHeight="1" spans="1:20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21.6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32</v>
      </c>
      <c r="T3" s="14"/>
    </row>
    <row r="4" ht="29.25" customHeight="1" spans="1:20">
      <c r="A4" s="17" t="s">
        <v>172</v>
      </c>
      <c r="B4" s="17"/>
      <c r="C4" s="17"/>
      <c r="D4" s="17" t="s">
        <v>236</v>
      </c>
      <c r="E4" s="17" t="s">
        <v>237</v>
      </c>
      <c r="F4" s="17" t="s">
        <v>269</v>
      </c>
      <c r="G4" s="17" t="s">
        <v>175</v>
      </c>
      <c r="H4" s="17"/>
      <c r="I4" s="17"/>
      <c r="J4" s="17"/>
      <c r="K4" s="17" t="s">
        <v>176</v>
      </c>
      <c r="L4" s="17"/>
      <c r="M4" s="17"/>
      <c r="N4" s="17"/>
      <c r="O4" s="17"/>
      <c r="P4" s="17"/>
      <c r="Q4" s="17"/>
      <c r="R4" s="17"/>
      <c r="S4" s="17"/>
      <c r="T4" s="17"/>
    </row>
    <row r="5" ht="50.1" customHeight="1" spans="1:20">
      <c r="A5" s="17" t="s">
        <v>180</v>
      </c>
      <c r="B5" s="17" t="s">
        <v>181</v>
      </c>
      <c r="C5" s="17" t="s">
        <v>182</v>
      </c>
      <c r="D5" s="17"/>
      <c r="E5" s="17"/>
      <c r="F5" s="17"/>
      <c r="G5" s="17" t="s">
        <v>136</v>
      </c>
      <c r="H5" s="17" t="s">
        <v>270</v>
      </c>
      <c r="I5" s="17" t="s">
        <v>271</v>
      </c>
      <c r="J5" s="17" t="s">
        <v>247</v>
      </c>
      <c r="K5" s="17" t="s">
        <v>136</v>
      </c>
      <c r="L5" s="17" t="s">
        <v>273</v>
      </c>
      <c r="M5" s="17" t="s">
        <v>274</v>
      </c>
      <c r="N5" s="17" t="s">
        <v>249</v>
      </c>
      <c r="O5" s="17" t="s">
        <v>275</v>
      </c>
      <c r="P5" s="17" t="s">
        <v>276</v>
      </c>
      <c r="Q5" s="17" t="s">
        <v>277</v>
      </c>
      <c r="R5" s="17" t="s">
        <v>245</v>
      </c>
      <c r="S5" s="17" t="s">
        <v>248</v>
      </c>
      <c r="T5" s="17" t="s">
        <v>252</v>
      </c>
    </row>
    <row r="6" customFormat="1" ht="22.9" customHeight="1" spans="1:20">
      <c r="A6" s="19"/>
      <c r="B6" s="19"/>
      <c r="C6" s="19"/>
      <c r="D6" s="19"/>
      <c r="E6" s="19" t="s">
        <v>136</v>
      </c>
      <c r="F6" s="7">
        <v>631.1</v>
      </c>
      <c r="G6" s="7"/>
      <c r="H6" s="7"/>
      <c r="I6" s="7"/>
      <c r="J6" s="7"/>
      <c r="K6" s="7"/>
      <c r="L6" s="7"/>
      <c r="M6" s="7"/>
      <c r="N6" s="7"/>
      <c r="O6" s="7"/>
      <c r="P6" s="7">
        <v>631.1</v>
      </c>
      <c r="Q6" s="7"/>
      <c r="R6" s="7"/>
      <c r="S6" s="7"/>
      <c r="T6" s="7"/>
    </row>
    <row r="7" customFormat="1" ht="22.9" customHeight="1" spans="1:20">
      <c r="A7" s="19"/>
      <c r="B7" s="19"/>
      <c r="C7" s="19"/>
      <c r="D7" s="18" t="s">
        <v>154</v>
      </c>
      <c r="E7" s="18" t="s">
        <v>3</v>
      </c>
      <c r="F7" s="7">
        <v>631.1</v>
      </c>
      <c r="G7" s="7"/>
      <c r="H7" s="7"/>
      <c r="I7" s="7"/>
      <c r="J7" s="7"/>
      <c r="K7" s="7"/>
      <c r="L7" s="7"/>
      <c r="M7" s="7"/>
      <c r="N7" s="7"/>
      <c r="O7" s="7"/>
      <c r="P7" s="7">
        <v>631.1</v>
      </c>
      <c r="Q7" s="7"/>
      <c r="R7" s="7"/>
      <c r="S7" s="7"/>
      <c r="T7" s="7"/>
    </row>
    <row r="8" customFormat="1" ht="22.9" customHeight="1" spans="1:20">
      <c r="A8" s="19"/>
      <c r="B8" s="19"/>
      <c r="C8" s="19"/>
      <c r="D8" s="26" t="s">
        <v>169</v>
      </c>
      <c r="E8" s="26" t="s">
        <v>170</v>
      </c>
      <c r="F8" s="7">
        <v>631.1</v>
      </c>
      <c r="G8" s="7"/>
      <c r="H8" s="7"/>
      <c r="I8" s="7"/>
      <c r="J8" s="7"/>
      <c r="K8" s="7"/>
      <c r="L8" s="7"/>
      <c r="M8" s="7"/>
      <c r="N8" s="7"/>
      <c r="O8" s="7"/>
      <c r="P8" s="7">
        <v>631.1</v>
      </c>
      <c r="Q8" s="7"/>
      <c r="R8" s="7"/>
      <c r="S8" s="7"/>
      <c r="T8" s="7"/>
    </row>
    <row r="9" customFormat="1" ht="22.9" customHeight="1" spans="1:20">
      <c r="A9" s="28">
        <v>212</v>
      </c>
      <c r="B9" s="28" t="s">
        <v>205</v>
      </c>
      <c r="C9" s="28" t="s">
        <v>215</v>
      </c>
      <c r="D9" s="25" t="s">
        <v>264</v>
      </c>
      <c r="E9" s="29" t="s">
        <v>265</v>
      </c>
      <c r="F9" s="30">
        <v>500</v>
      </c>
      <c r="G9" s="9"/>
      <c r="H9" s="9"/>
      <c r="I9" s="9"/>
      <c r="J9" s="9"/>
      <c r="K9" s="9"/>
      <c r="L9" s="9"/>
      <c r="M9" s="9"/>
      <c r="N9" s="9"/>
      <c r="O9" s="9"/>
      <c r="P9" s="30">
        <v>500</v>
      </c>
      <c r="Q9" s="9"/>
      <c r="R9" s="9"/>
      <c r="S9" s="9"/>
      <c r="T9" s="9"/>
    </row>
    <row r="10" customFormat="1" ht="19.2" spans="1:20">
      <c r="A10" s="28">
        <v>212</v>
      </c>
      <c r="B10" s="28" t="s">
        <v>205</v>
      </c>
      <c r="C10" s="28" t="s">
        <v>187</v>
      </c>
      <c r="D10" s="25" t="s">
        <v>264</v>
      </c>
      <c r="E10" s="29" t="s">
        <v>207</v>
      </c>
      <c r="F10" s="30">
        <v>131.0994</v>
      </c>
      <c r="G10" s="31"/>
      <c r="H10" s="31"/>
      <c r="I10" s="31"/>
      <c r="J10" s="31"/>
      <c r="K10" s="31"/>
      <c r="L10" s="31"/>
      <c r="M10" s="31"/>
      <c r="N10" s="31"/>
      <c r="O10" s="31"/>
      <c r="P10" s="30">
        <v>131.0994</v>
      </c>
      <c r="Q10" s="31"/>
      <c r="R10" s="31"/>
      <c r="S10" s="31"/>
      <c r="T10" s="3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12" sqref="E12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  <col min="9" max="9" width="9.75" customWidth="1"/>
  </cols>
  <sheetData>
    <row r="1" ht="16.35" customHeight="1" spans="1:8">
      <c r="A1" s="5"/>
      <c r="H1" s="23" t="s">
        <v>447</v>
      </c>
    </row>
    <row r="2" ht="38.85" customHeight="1" spans="1:8">
      <c r="A2" s="24" t="s">
        <v>448</v>
      </c>
      <c r="B2" s="24"/>
      <c r="C2" s="24"/>
      <c r="D2" s="24"/>
      <c r="E2" s="24"/>
      <c r="F2" s="24"/>
      <c r="G2" s="24"/>
      <c r="H2" s="24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14" t="s">
        <v>32</v>
      </c>
    </row>
    <row r="4" ht="19.9" customHeight="1" spans="1:8">
      <c r="A4" s="17" t="s">
        <v>173</v>
      </c>
      <c r="B4" s="17" t="s">
        <v>174</v>
      </c>
      <c r="C4" s="17" t="s">
        <v>136</v>
      </c>
      <c r="D4" s="17" t="s">
        <v>449</v>
      </c>
      <c r="E4" s="17"/>
      <c r="F4" s="17"/>
      <c r="G4" s="17"/>
      <c r="H4" s="17" t="s">
        <v>176</v>
      </c>
    </row>
    <row r="5" ht="23.25" customHeight="1" spans="1:8">
      <c r="A5" s="17"/>
      <c r="B5" s="17"/>
      <c r="C5" s="17"/>
      <c r="D5" s="17" t="s">
        <v>138</v>
      </c>
      <c r="E5" s="17" t="s">
        <v>291</v>
      </c>
      <c r="F5" s="17"/>
      <c r="G5" s="17" t="s">
        <v>292</v>
      </c>
      <c r="H5" s="17"/>
    </row>
    <row r="6" ht="23.25" customHeight="1" spans="1:8">
      <c r="A6" s="17"/>
      <c r="B6" s="17"/>
      <c r="C6" s="17"/>
      <c r="D6" s="17"/>
      <c r="E6" s="17" t="s">
        <v>270</v>
      </c>
      <c r="F6" s="17" t="s">
        <v>247</v>
      </c>
      <c r="G6" s="17"/>
      <c r="H6" s="17"/>
    </row>
    <row r="7" ht="22.9" customHeight="1" spans="1:8">
      <c r="A7" s="19"/>
      <c r="B7" s="6" t="s">
        <v>136</v>
      </c>
      <c r="C7" s="7">
        <v>0</v>
      </c>
      <c r="D7" s="7"/>
      <c r="E7" s="7"/>
      <c r="F7" s="7"/>
      <c r="G7" s="7"/>
      <c r="H7" s="7"/>
    </row>
    <row r="8" ht="22.9" customHeight="1" spans="1:8">
      <c r="A8" s="18"/>
      <c r="B8" s="18"/>
      <c r="C8" s="7"/>
      <c r="D8" s="7"/>
      <c r="E8" s="7"/>
      <c r="F8" s="7"/>
      <c r="G8" s="7"/>
      <c r="H8" s="7"/>
    </row>
    <row r="9" ht="22.9" customHeight="1" spans="1:8">
      <c r="A9" s="26"/>
      <c r="B9" s="26"/>
      <c r="C9" s="7"/>
      <c r="D9" s="7"/>
      <c r="E9" s="7"/>
      <c r="F9" s="7"/>
      <c r="G9" s="7"/>
      <c r="H9" s="7"/>
    </row>
    <row r="10" ht="22.9" customHeight="1" spans="1:8">
      <c r="A10" s="26"/>
      <c r="B10" s="26"/>
      <c r="C10" s="7"/>
      <c r="D10" s="7"/>
      <c r="E10" s="7"/>
      <c r="F10" s="7"/>
      <c r="G10" s="7"/>
      <c r="H10" s="7"/>
    </row>
    <row r="11" ht="22.9" customHeight="1" spans="1:8">
      <c r="A11" s="26"/>
      <c r="B11" s="26"/>
      <c r="C11" s="7"/>
      <c r="D11" s="7"/>
      <c r="E11" s="7"/>
      <c r="F11" s="7"/>
      <c r="G11" s="7"/>
      <c r="H11" s="7"/>
    </row>
    <row r="12" ht="22.9" customHeight="1" spans="1:8">
      <c r="A12" s="25"/>
      <c r="B12" s="25"/>
      <c r="C12" s="9"/>
      <c r="D12" s="9"/>
      <c r="E12" s="27"/>
      <c r="F12" s="27"/>
      <c r="G12" s="27"/>
      <c r="H12" s="2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2" sqref="I2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  <col min="9" max="9" width="9.75" customWidth="1"/>
  </cols>
  <sheetData>
    <row r="1" ht="16.35" customHeight="1" spans="1:8">
      <c r="A1" s="5"/>
      <c r="H1" s="23" t="s">
        <v>450</v>
      </c>
    </row>
    <row r="2" ht="38.85" customHeight="1" spans="1:8">
      <c r="A2" s="24" t="s">
        <v>25</v>
      </c>
      <c r="B2" s="24"/>
      <c r="C2" s="24"/>
      <c r="D2" s="24"/>
      <c r="E2" s="24"/>
      <c r="F2" s="24"/>
      <c r="G2" s="24"/>
      <c r="H2" s="24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14" t="s">
        <v>32</v>
      </c>
    </row>
    <row r="4" ht="20.65" customHeight="1" spans="1:8">
      <c r="A4" s="17" t="s">
        <v>173</v>
      </c>
      <c r="B4" s="17" t="s">
        <v>174</v>
      </c>
      <c r="C4" s="17" t="s">
        <v>136</v>
      </c>
      <c r="D4" s="17" t="s">
        <v>451</v>
      </c>
      <c r="E4" s="17"/>
      <c r="F4" s="17"/>
      <c r="G4" s="17"/>
      <c r="H4" s="17" t="s">
        <v>176</v>
      </c>
    </row>
    <row r="5" ht="18.95" customHeight="1" spans="1:8">
      <c r="A5" s="17"/>
      <c r="B5" s="17"/>
      <c r="C5" s="17"/>
      <c r="D5" s="17" t="s">
        <v>138</v>
      </c>
      <c r="E5" s="17" t="s">
        <v>291</v>
      </c>
      <c r="F5" s="17"/>
      <c r="G5" s="17" t="s">
        <v>292</v>
      </c>
      <c r="H5" s="17"/>
    </row>
    <row r="6" ht="24.2" customHeight="1" spans="1:8">
      <c r="A6" s="17"/>
      <c r="B6" s="17"/>
      <c r="C6" s="17"/>
      <c r="D6" s="17"/>
      <c r="E6" s="17" t="s">
        <v>270</v>
      </c>
      <c r="F6" s="17" t="s">
        <v>247</v>
      </c>
      <c r="G6" s="17"/>
      <c r="H6" s="17"/>
    </row>
    <row r="7" ht="22.9" customHeight="1" spans="1:8">
      <c r="A7" s="19"/>
      <c r="B7" s="6" t="s">
        <v>136</v>
      </c>
      <c r="C7" s="7">
        <v>0</v>
      </c>
      <c r="D7" s="7"/>
      <c r="E7" s="7"/>
      <c r="F7" s="7"/>
      <c r="G7" s="7"/>
      <c r="H7" s="7"/>
    </row>
    <row r="8" ht="22.9" customHeight="1" spans="1:8">
      <c r="A8" s="18"/>
      <c r="B8" s="18"/>
      <c r="C8" s="7"/>
      <c r="D8" s="7"/>
      <c r="E8" s="7"/>
      <c r="F8" s="7"/>
      <c r="G8" s="7"/>
      <c r="H8" s="7"/>
    </row>
    <row r="9" ht="22.9" customHeight="1" spans="1:8">
      <c r="A9" s="26"/>
      <c r="B9" s="26"/>
      <c r="C9" s="7"/>
      <c r="D9" s="7"/>
      <c r="E9" s="7"/>
      <c r="F9" s="7"/>
      <c r="G9" s="7"/>
      <c r="H9" s="7"/>
    </row>
    <row r="10" ht="22.9" customHeight="1" spans="1:8">
      <c r="A10" s="26"/>
      <c r="B10" s="26"/>
      <c r="C10" s="7"/>
      <c r="D10" s="7"/>
      <c r="E10" s="7"/>
      <c r="F10" s="7"/>
      <c r="G10" s="7"/>
      <c r="H10" s="7"/>
    </row>
    <row r="11" ht="22.9" customHeight="1" spans="1:8">
      <c r="A11" s="26"/>
      <c r="B11" s="26"/>
      <c r="C11" s="7"/>
      <c r="D11" s="7"/>
      <c r="E11" s="7"/>
      <c r="F11" s="7"/>
      <c r="G11" s="7"/>
      <c r="H11" s="7"/>
    </row>
    <row r="12" ht="22.9" customHeight="1" spans="1:8">
      <c r="A12" s="25"/>
      <c r="B12" s="25"/>
      <c r="C12" s="9"/>
      <c r="D12" s="9"/>
      <c r="E12" s="27"/>
      <c r="F12" s="27"/>
      <c r="G12" s="27"/>
      <c r="H12" s="2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130" zoomScaleNormal="130" workbookViewId="0">
      <selection activeCell="C12" sqref="C12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5"/>
      <c r="M1" s="23" t="s">
        <v>452</v>
      </c>
      <c r="N1" s="23"/>
    </row>
    <row r="2" ht="45.75" customHeight="1" spans="1:14">
      <c r="A2" s="24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2" customHeight="1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4" t="s">
        <v>32</v>
      </c>
      <c r="N3" s="14"/>
    </row>
    <row r="4" ht="26.1" customHeight="1" spans="1:14">
      <c r="A4" s="17" t="s">
        <v>236</v>
      </c>
      <c r="B4" s="17" t="s">
        <v>453</v>
      </c>
      <c r="C4" s="17" t="s">
        <v>454</v>
      </c>
      <c r="D4" s="17"/>
      <c r="E4" s="17"/>
      <c r="F4" s="17"/>
      <c r="G4" s="17"/>
      <c r="H4" s="17"/>
      <c r="I4" s="17"/>
      <c r="J4" s="17"/>
      <c r="K4" s="17"/>
      <c r="L4" s="17"/>
      <c r="M4" s="17" t="s">
        <v>455</v>
      </c>
      <c r="N4" s="17"/>
    </row>
    <row r="5" ht="31.9" customHeight="1" spans="1:14">
      <c r="A5" s="17"/>
      <c r="B5" s="17"/>
      <c r="C5" s="17" t="s">
        <v>456</v>
      </c>
      <c r="D5" s="17" t="s">
        <v>139</v>
      </c>
      <c r="E5" s="17"/>
      <c r="F5" s="17"/>
      <c r="G5" s="17"/>
      <c r="H5" s="17"/>
      <c r="I5" s="17"/>
      <c r="J5" s="17" t="s">
        <v>457</v>
      </c>
      <c r="K5" s="17" t="s">
        <v>141</v>
      </c>
      <c r="L5" s="17" t="s">
        <v>142</v>
      </c>
      <c r="M5" s="17" t="s">
        <v>458</v>
      </c>
      <c r="N5" s="17" t="s">
        <v>459</v>
      </c>
    </row>
    <row r="6" ht="44.85" customHeight="1" spans="1:14">
      <c r="A6" s="17"/>
      <c r="B6" s="17"/>
      <c r="C6" s="17"/>
      <c r="D6" s="17" t="s">
        <v>460</v>
      </c>
      <c r="E6" s="17" t="s">
        <v>461</v>
      </c>
      <c r="F6" s="17" t="s">
        <v>462</v>
      </c>
      <c r="G6" s="17" t="s">
        <v>463</v>
      </c>
      <c r="H6" s="17" t="s">
        <v>464</v>
      </c>
      <c r="I6" s="17" t="s">
        <v>465</v>
      </c>
      <c r="J6" s="17"/>
      <c r="K6" s="17"/>
      <c r="L6" s="17"/>
      <c r="M6" s="17"/>
      <c r="N6" s="17"/>
    </row>
    <row r="7" ht="22.9" customHeight="1" spans="1:14">
      <c r="A7" s="19"/>
      <c r="B7" s="6" t="s">
        <v>136</v>
      </c>
      <c r="C7" s="7">
        <f>C8</f>
        <v>3879.709593</v>
      </c>
      <c r="D7" s="7">
        <f t="shared" ref="D7:N7" si="0">D8</f>
        <v>3248.609593</v>
      </c>
      <c r="E7" s="7">
        <f t="shared" si="0"/>
        <v>2622.609593</v>
      </c>
      <c r="F7" s="7">
        <f t="shared" si="0"/>
        <v>626</v>
      </c>
      <c r="G7" s="7">
        <f t="shared" si="0"/>
        <v>0</v>
      </c>
      <c r="H7" s="7">
        <f t="shared" si="0"/>
        <v>0</v>
      </c>
      <c r="I7" s="7">
        <f t="shared" si="0"/>
        <v>0</v>
      </c>
      <c r="J7" s="7">
        <f t="shared" si="0"/>
        <v>631.1</v>
      </c>
      <c r="K7" s="7">
        <f t="shared" si="0"/>
        <v>0</v>
      </c>
      <c r="L7" s="7">
        <f t="shared" si="0"/>
        <v>0</v>
      </c>
      <c r="M7" s="7">
        <f t="shared" si="0"/>
        <v>3879.709593</v>
      </c>
      <c r="N7" s="7">
        <f t="shared" si="0"/>
        <v>0</v>
      </c>
    </row>
    <row r="8" ht="22.9" customHeight="1" spans="1:14">
      <c r="A8" s="18" t="s">
        <v>154</v>
      </c>
      <c r="B8" s="18" t="s">
        <v>3</v>
      </c>
      <c r="C8" s="7">
        <f>SUM(C9:C29)</f>
        <v>3879.709593</v>
      </c>
      <c r="D8" s="7">
        <f t="shared" ref="D8:N8" si="1">SUM(D9:D29)</f>
        <v>3248.609593</v>
      </c>
      <c r="E8" s="7">
        <f t="shared" si="1"/>
        <v>2622.609593</v>
      </c>
      <c r="F8" s="7">
        <f t="shared" si="1"/>
        <v>626</v>
      </c>
      <c r="G8" s="7">
        <f t="shared" si="1"/>
        <v>0</v>
      </c>
      <c r="H8" s="7">
        <f t="shared" si="1"/>
        <v>0</v>
      </c>
      <c r="I8" s="7">
        <f t="shared" si="1"/>
        <v>0</v>
      </c>
      <c r="J8" s="7">
        <f t="shared" si="1"/>
        <v>631.1</v>
      </c>
      <c r="K8" s="7">
        <f t="shared" si="1"/>
        <v>0</v>
      </c>
      <c r="L8" s="7">
        <f t="shared" si="1"/>
        <v>0</v>
      </c>
      <c r="M8" s="7">
        <f t="shared" si="1"/>
        <v>3879.709593</v>
      </c>
      <c r="N8" s="7">
        <f t="shared" si="1"/>
        <v>0</v>
      </c>
    </row>
    <row r="9" ht="22.9" customHeight="1" spans="1:14">
      <c r="A9" s="25" t="s">
        <v>466</v>
      </c>
      <c r="B9" s="25" t="s">
        <v>467</v>
      </c>
      <c r="C9" s="9">
        <v>7</v>
      </c>
      <c r="D9" s="9">
        <v>7</v>
      </c>
      <c r="E9" s="9">
        <v>7</v>
      </c>
      <c r="F9" s="9"/>
      <c r="G9" s="9"/>
      <c r="H9" s="9"/>
      <c r="I9" s="9"/>
      <c r="J9" s="9"/>
      <c r="K9" s="9"/>
      <c r="L9" s="9"/>
      <c r="M9" s="9">
        <v>7</v>
      </c>
      <c r="N9" s="8"/>
    </row>
    <row r="10" ht="22.9" customHeight="1" spans="1:14">
      <c r="A10" s="25" t="s">
        <v>466</v>
      </c>
      <c r="B10" s="25" t="s">
        <v>468</v>
      </c>
      <c r="C10" s="9">
        <v>4.5</v>
      </c>
      <c r="D10" s="9">
        <v>4.5</v>
      </c>
      <c r="E10" s="9">
        <v>4.5</v>
      </c>
      <c r="F10" s="9"/>
      <c r="G10" s="9"/>
      <c r="H10" s="9"/>
      <c r="I10" s="9"/>
      <c r="J10" s="9"/>
      <c r="K10" s="9"/>
      <c r="L10" s="9"/>
      <c r="M10" s="9">
        <v>4.5</v>
      </c>
      <c r="N10" s="8"/>
    </row>
    <row r="11" ht="22.9" customHeight="1" spans="1:14">
      <c r="A11" s="25" t="s">
        <v>466</v>
      </c>
      <c r="B11" s="25" t="s">
        <v>469</v>
      </c>
      <c r="C11" s="9">
        <v>928.55</v>
      </c>
      <c r="D11" s="9">
        <v>928.55</v>
      </c>
      <c r="E11" s="9">
        <v>928.55</v>
      </c>
      <c r="F11" s="9"/>
      <c r="G11" s="9"/>
      <c r="H11" s="9"/>
      <c r="I11" s="9"/>
      <c r="J11" s="9"/>
      <c r="K11" s="9"/>
      <c r="L11" s="9"/>
      <c r="M11" s="9">
        <v>928.55</v>
      </c>
      <c r="N11" s="8"/>
    </row>
    <row r="12" ht="22.9" customHeight="1" spans="1:14">
      <c r="A12" s="25" t="s">
        <v>466</v>
      </c>
      <c r="B12" s="25" t="s">
        <v>470</v>
      </c>
      <c r="C12" s="9">
        <v>6</v>
      </c>
      <c r="D12" s="9">
        <v>6</v>
      </c>
      <c r="E12" s="9">
        <v>6</v>
      </c>
      <c r="F12" s="9"/>
      <c r="G12" s="9"/>
      <c r="H12" s="9"/>
      <c r="I12" s="9"/>
      <c r="J12" s="9"/>
      <c r="K12" s="9"/>
      <c r="L12" s="9"/>
      <c r="M12" s="9">
        <v>6</v>
      </c>
      <c r="N12" s="8"/>
    </row>
    <row r="13" ht="22.9" customHeight="1" spans="1:14">
      <c r="A13" s="25" t="s">
        <v>466</v>
      </c>
      <c r="B13" s="25" t="s">
        <v>471</v>
      </c>
      <c r="C13" s="9">
        <v>27.4</v>
      </c>
      <c r="D13" s="9">
        <v>27.4</v>
      </c>
      <c r="E13" s="9">
        <v>27.4</v>
      </c>
      <c r="F13" s="9"/>
      <c r="G13" s="9"/>
      <c r="H13" s="9"/>
      <c r="I13" s="9"/>
      <c r="J13" s="9"/>
      <c r="K13" s="9"/>
      <c r="L13" s="9"/>
      <c r="M13" s="9">
        <v>27.4</v>
      </c>
      <c r="N13" s="8"/>
    </row>
    <row r="14" s="1" customFormat="1" ht="22.9" customHeight="1" spans="1:14">
      <c r="A14" s="25" t="s">
        <v>472</v>
      </c>
      <c r="B14" s="25" t="s">
        <v>473</v>
      </c>
      <c r="C14" s="11">
        <v>346.42</v>
      </c>
      <c r="D14" s="11">
        <v>346.42</v>
      </c>
      <c r="E14" s="11">
        <v>256.42</v>
      </c>
      <c r="F14" s="11">
        <v>90</v>
      </c>
      <c r="G14" s="11"/>
      <c r="H14" s="11"/>
      <c r="I14" s="11"/>
      <c r="J14" s="11"/>
      <c r="K14" s="11"/>
      <c r="L14" s="11"/>
      <c r="M14" s="11">
        <v>346.42</v>
      </c>
      <c r="N14" s="10"/>
    </row>
    <row r="15" s="1" customFormat="1" ht="22.9" customHeight="1" spans="1:14">
      <c r="A15" s="25" t="s">
        <v>472</v>
      </c>
      <c r="B15" s="25" t="s">
        <v>474</v>
      </c>
      <c r="C15" s="11">
        <v>134</v>
      </c>
      <c r="D15" s="11">
        <v>134</v>
      </c>
      <c r="E15" s="11"/>
      <c r="F15" s="11">
        <v>134</v>
      </c>
      <c r="G15" s="11"/>
      <c r="H15" s="11"/>
      <c r="I15" s="11"/>
      <c r="J15" s="11"/>
      <c r="K15" s="11"/>
      <c r="L15" s="11"/>
      <c r="M15" s="11">
        <v>134</v>
      </c>
      <c r="N15" s="10"/>
    </row>
    <row r="16" s="2" customFormat="1" ht="22.8" customHeight="1" spans="1:14">
      <c r="A16" s="25" t="s">
        <v>475</v>
      </c>
      <c r="B16" s="25" t="s">
        <v>476</v>
      </c>
      <c r="C16" s="9">
        <v>36.73</v>
      </c>
      <c r="D16" s="9">
        <v>36.73</v>
      </c>
      <c r="E16" s="9">
        <v>36.73</v>
      </c>
      <c r="F16" s="9"/>
      <c r="G16" s="9"/>
      <c r="H16" s="9"/>
      <c r="I16" s="9"/>
      <c r="J16" s="9"/>
      <c r="K16" s="9"/>
      <c r="L16" s="9"/>
      <c r="M16" s="9">
        <v>36.73</v>
      </c>
      <c r="N16" s="8"/>
    </row>
    <row r="17" s="2" customFormat="1" ht="22.8" customHeight="1" spans="1:14">
      <c r="A17" s="25" t="s">
        <v>477</v>
      </c>
      <c r="B17" s="25" t="s">
        <v>478</v>
      </c>
      <c r="C17" s="9">
        <f t="shared" ref="C17:C19" si="2">D17+J17+K17+L17</f>
        <v>129.86</v>
      </c>
      <c r="D17" s="9">
        <f t="shared" ref="D17:D19" si="3">SUM(E17:I17)</f>
        <v>129.86</v>
      </c>
      <c r="E17" s="9">
        <v>129.86</v>
      </c>
      <c r="F17" s="9"/>
      <c r="G17" s="9"/>
      <c r="H17" s="9"/>
      <c r="I17" s="9"/>
      <c r="J17" s="9"/>
      <c r="K17" s="9"/>
      <c r="L17" s="9"/>
      <c r="M17" s="9">
        <v>129.86</v>
      </c>
      <c r="N17" s="8"/>
    </row>
    <row r="18" s="2" customFormat="1" ht="22.8" customHeight="1" spans="1:14">
      <c r="A18" s="25" t="s">
        <v>477</v>
      </c>
      <c r="B18" s="25" t="s">
        <v>479</v>
      </c>
      <c r="C18" s="9">
        <f t="shared" si="2"/>
        <v>364.049593</v>
      </c>
      <c r="D18" s="9">
        <f t="shared" si="3"/>
        <v>364.049593</v>
      </c>
      <c r="E18" s="9">
        <f>174+10.049593</f>
        <v>184.049593</v>
      </c>
      <c r="F18" s="9">
        <v>180</v>
      </c>
      <c r="G18" s="9"/>
      <c r="H18" s="9"/>
      <c r="I18" s="9"/>
      <c r="J18" s="9"/>
      <c r="K18" s="9"/>
      <c r="L18" s="9"/>
      <c r="M18" s="9">
        <f>C18</f>
        <v>364.049593</v>
      </c>
      <c r="N18" s="8"/>
    </row>
    <row r="19" s="2" customFormat="1" ht="22.8" customHeight="1" spans="1:14">
      <c r="A19" s="25" t="s">
        <v>477</v>
      </c>
      <c r="B19" s="25" t="s">
        <v>480</v>
      </c>
      <c r="C19" s="9">
        <f t="shared" si="2"/>
        <v>20</v>
      </c>
      <c r="D19" s="9">
        <f t="shared" si="3"/>
        <v>20</v>
      </c>
      <c r="E19" s="9">
        <v>20</v>
      </c>
      <c r="F19" s="9"/>
      <c r="G19" s="9"/>
      <c r="H19" s="9"/>
      <c r="I19" s="9"/>
      <c r="J19" s="9"/>
      <c r="K19" s="9"/>
      <c r="L19" s="9"/>
      <c r="M19" s="9">
        <v>20</v>
      </c>
      <c r="N19" s="8"/>
    </row>
    <row r="20" s="2" customFormat="1" ht="22.8" customHeight="1" spans="1:14">
      <c r="A20" s="25" t="s">
        <v>481</v>
      </c>
      <c r="B20" s="25" t="s">
        <v>482</v>
      </c>
      <c r="C20" s="9">
        <v>48.53</v>
      </c>
      <c r="D20" s="9">
        <v>48.53</v>
      </c>
      <c r="E20" s="9">
        <v>48.53</v>
      </c>
      <c r="F20" s="9"/>
      <c r="G20" s="9"/>
      <c r="H20" s="9"/>
      <c r="I20" s="9"/>
      <c r="J20" s="9"/>
      <c r="K20" s="9"/>
      <c r="L20" s="9"/>
      <c r="M20" s="9">
        <v>48.53</v>
      </c>
      <c r="N20" s="8"/>
    </row>
    <row r="21" s="2" customFormat="1" ht="22.8" customHeight="1" spans="1:14">
      <c r="A21" s="25" t="s">
        <v>481</v>
      </c>
      <c r="B21" s="25" t="s">
        <v>483</v>
      </c>
      <c r="C21" s="9">
        <v>26</v>
      </c>
      <c r="D21" s="9">
        <v>26</v>
      </c>
      <c r="E21" s="9">
        <v>26</v>
      </c>
      <c r="F21" s="9"/>
      <c r="G21" s="9"/>
      <c r="H21" s="9"/>
      <c r="I21" s="9"/>
      <c r="J21" s="9"/>
      <c r="K21" s="9"/>
      <c r="L21" s="9"/>
      <c r="M21" s="9">
        <v>26</v>
      </c>
      <c r="N21" s="8"/>
    </row>
    <row r="22" s="2" customFormat="1" ht="22.8" customHeight="1" spans="1:14">
      <c r="A22" s="25" t="s">
        <v>484</v>
      </c>
      <c r="B22" s="25" t="s">
        <v>485</v>
      </c>
      <c r="C22" s="9">
        <v>90</v>
      </c>
      <c r="D22" s="9">
        <v>90</v>
      </c>
      <c r="E22" s="9">
        <v>53</v>
      </c>
      <c r="F22" s="9">
        <v>37</v>
      </c>
      <c r="G22" s="9"/>
      <c r="H22" s="9"/>
      <c r="I22" s="9"/>
      <c r="J22" s="9"/>
      <c r="K22" s="9"/>
      <c r="L22" s="9"/>
      <c r="M22" s="9">
        <v>90</v>
      </c>
      <c r="N22" s="8"/>
    </row>
    <row r="23" s="2" customFormat="1" ht="22.8" customHeight="1" spans="1:14">
      <c r="A23" s="25" t="s">
        <v>484</v>
      </c>
      <c r="B23" s="25" t="s">
        <v>486</v>
      </c>
      <c r="C23" s="9">
        <v>35.76</v>
      </c>
      <c r="D23" s="9">
        <v>35.76</v>
      </c>
      <c r="E23" s="9">
        <v>35.76</v>
      </c>
      <c r="F23" s="9"/>
      <c r="G23" s="9"/>
      <c r="H23" s="9"/>
      <c r="I23" s="9"/>
      <c r="J23" s="9"/>
      <c r="K23" s="9"/>
      <c r="L23" s="9"/>
      <c r="M23" s="9">
        <v>35.76</v>
      </c>
      <c r="N23" s="8"/>
    </row>
    <row r="24" s="2" customFormat="1" ht="22.8" customHeight="1" spans="1:14">
      <c r="A24" s="25" t="s">
        <v>487</v>
      </c>
      <c r="B24" s="25" t="s">
        <v>488</v>
      </c>
      <c r="C24" s="9">
        <v>185</v>
      </c>
      <c r="D24" s="9">
        <v>185</v>
      </c>
      <c r="E24" s="9"/>
      <c r="F24" s="9">
        <v>185</v>
      </c>
      <c r="G24" s="9"/>
      <c r="H24" s="9"/>
      <c r="I24" s="9"/>
      <c r="J24" s="9"/>
      <c r="K24" s="9"/>
      <c r="L24" s="9"/>
      <c r="M24" s="9">
        <v>185</v>
      </c>
      <c r="N24" s="8"/>
    </row>
    <row r="25" customFormat="1" ht="22.9" customHeight="1" spans="1:14">
      <c r="A25" s="25" t="s">
        <v>489</v>
      </c>
      <c r="B25" s="25" t="s">
        <v>490</v>
      </c>
      <c r="C25" s="9">
        <v>1489.91</v>
      </c>
      <c r="D25" s="9">
        <v>858.81</v>
      </c>
      <c r="E25" s="9">
        <v>858.81</v>
      </c>
      <c r="F25" s="9"/>
      <c r="G25" s="9"/>
      <c r="H25" s="9"/>
      <c r="I25" s="9"/>
      <c r="J25" s="9">
        <v>631.1</v>
      </c>
      <c r="K25" s="9"/>
      <c r="L25" s="9"/>
      <c r="M25" s="9">
        <v>1489.91</v>
      </c>
      <c r="N25" s="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4"/>
  <sheetViews>
    <sheetView zoomScale="130" zoomScaleNormal="130" topLeftCell="B1" workbookViewId="0">
      <pane ySplit="5" topLeftCell="A6" activePane="bottomLeft" state="frozen"/>
      <selection/>
      <selection pane="bottomLeft" activeCell="M1" sqref="M1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23" t="s">
        <v>491</v>
      </c>
    </row>
    <row r="2" ht="37.9" customHeight="1" spans="1:13">
      <c r="A2" s="5"/>
      <c r="B2" s="5"/>
      <c r="C2" s="15" t="s">
        <v>27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21.6" customHeight="1" spans="1:1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4" t="s">
        <v>32</v>
      </c>
      <c r="M3" s="14"/>
    </row>
    <row r="4" ht="33.6" customHeight="1" spans="1:13">
      <c r="A4" s="17" t="s">
        <v>236</v>
      </c>
      <c r="B4" s="17" t="s">
        <v>492</v>
      </c>
      <c r="C4" s="17" t="s">
        <v>493</v>
      </c>
      <c r="D4" s="17" t="s">
        <v>494</v>
      </c>
      <c r="E4" s="17" t="s">
        <v>495</v>
      </c>
      <c r="F4" s="17"/>
      <c r="G4" s="17"/>
      <c r="H4" s="17"/>
      <c r="I4" s="17"/>
      <c r="J4" s="17"/>
      <c r="K4" s="17"/>
      <c r="L4" s="17"/>
      <c r="M4" s="17"/>
    </row>
    <row r="5" ht="36.2" customHeight="1" spans="1:13">
      <c r="A5" s="17"/>
      <c r="B5" s="17"/>
      <c r="C5" s="17"/>
      <c r="D5" s="17"/>
      <c r="E5" s="17" t="s">
        <v>496</v>
      </c>
      <c r="F5" s="17" t="s">
        <v>497</v>
      </c>
      <c r="G5" s="17" t="s">
        <v>498</v>
      </c>
      <c r="H5" s="17" t="s">
        <v>499</v>
      </c>
      <c r="I5" s="17" t="s">
        <v>500</v>
      </c>
      <c r="J5" s="17" t="s">
        <v>501</v>
      </c>
      <c r="K5" s="17" t="s">
        <v>502</v>
      </c>
      <c r="L5" s="17" t="s">
        <v>503</v>
      </c>
      <c r="M5" s="17" t="s">
        <v>504</v>
      </c>
    </row>
    <row r="6" customFormat="1" ht="28.5" customHeight="1" spans="1:13">
      <c r="A6" s="18">
        <v>414</v>
      </c>
      <c r="B6" s="18" t="s">
        <v>3</v>
      </c>
      <c r="C6" s="7">
        <f>C7+C58+C79+C90+C121+C142+C163+C174</f>
        <v>3879.709593</v>
      </c>
      <c r="D6" s="19"/>
      <c r="E6" s="19"/>
      <c r="F6" s="19"/>
      <c r="G6" s="19"/>
      <c r="H6" s="19"/>
      <c r="I6" s="19"/>
      <c r="J6" s="19"/>
      <c r="K6" s="19"/>
      <c r="L6" s="19"/>
      <c r="M6" s="19"/>
    </row>
    <row r="7" ht="28.5" customHeight="1" spans="1:13">
      <c r="A7" s="18" t="s">
        <v>505</v>
      </c>
      <c r="B7" s="18" t="s">
        <v>3</v>
      </c>
      <c r="C7" s="7">
        <v>973.45</v>
      </c>
      <c r="D7" s="19"/>
      <c r="E7" s="19"/>
      <c r="F7" s="19"/>
      <c r="G7" s="19"/>
      <c r="H7" s="19"/>
      <c r="I7" s="19"/>
      <c r="J7" s="19"/>
      <c r="K7" s="19"/>
      <c r="L7" s="19"/>
      <c r="M7" s="19"/>
    </row>
    <row r="8" ht="43.15" customHeight="1" spans="1:13">
      <c r="A8" s="8" t="s">
        <v>155</v>
      </c>
      <c r="B8" s="8" t="s">
        <v>506</v>
      </c>
      <c r="C8" s="9">
        <v>7</v>
      </c>
      <c r="D8" s="8" t="s">
        <v>507</v>
      </c>
      <c r="E8" s="19" t="s">
        <v>508</v>
      </c>
      <c r="F8" s="8" t="s">
        <v>509</v>
      </c>
      <c r="G8" s="8" t="s">
        <v>510</v>
      </c>
      <c r="H8" s="8" t="s">
        <v>511</v>
      </c>
      <c r="I8" s="8" t="s">
        <v>512</v>
      </c>
      <c r="J8" s="8" t="s">
        <v>513</v>
      </c>
      <c r="K8" s="8" t="s">
        <v>514</v>
      </c>
      <c r="L8" s="8" t="s">
        <v>515</v>
      </c>
      <c r="M8" s="8"/>
    </row>
    <row r="9" ht="43.15" customHeight="1" spans="1:13">
      <c r="A9" s="8"/>
      <c r="B9" s="8"/>
      <c r="C9" s="9"/>
      <c r="D9" s="8"/>
      <c r="E9" s="19"/>
      <c r="F9" s="8" t="s">
        <v>516</v>
      </c>
      <c r="G9" s="8" t="s">
        <v>517</v>
      </c>
      <c r="H9" s="8" t="s">
        <v>518</v>
      </c>
      <c r="I9" s="8" t="s">
        <v>519</v>
      </c>
      <c r="J9" s="8" t="s">
        <v>513</v>
      </c>
      <c r="K9" s="8" t="s">
        <v>520</v>
      </c>
      <c r="L9" s="8" t="s">
        <v>515</v>
      </c>
      <c r="M9" s="8"/>
    </row>
    <row r="10" ht="43.15" customHeight="1" spans="1:13">
      <c r="A10" s="8"/>
      <c r="B10" s="8"/>
      <c r="C10" s="9"/>
      <c r="D10" s="8"/>
      <c r="E10" s="19"/>
      <c r="F10" s="8" t="s">
        <v>521</v>
      </c>
      <c r="G10" s="8" t="s">
        <v>522</v>
      </c>
      <c r="H10" s="8" t="s">
        <v>523</v>
      </c>
      <c r="I10" s="8" t="s">
        <v>522</v>
      </c>
      <c r="J10" s="8" t="s">
        <v>513</v>
      </c>
      <c r="K10" s="8" t="s">
        <v>524</v>
      </c>
      <c r="L10" s="8" t="s">
        <v>525</v>
      </c>
      <c r="M10" s="8"/>
    </row>
    <row r="11" ht="43.15" customHeight="1" spans="1:13">
      <c r="A11" s="8"/>
      <c r="B11" s="8"/>
      <c r="C11" s="9"/>
      <c r="D11" s="8"/>
      <c r="E11" s="19" t="s">
        <v>526</v>
      </c>
      <c r="F11" s="8" t="s">
        <v>527</v>
      </c>
      <c r="G11" s="8" t="s">
        <v>524</v>
      </c>
      <c r="H11" s="8" t="s">
        <v>524</v>
      </c>
      <c r="I11" s="8" t="s">
        <v>524</v>
      </c>
      <c r="J11" s="8" t="s">
        <v>524</v>
      </c>
      <c r="K11" s="8" t="s">
        <v>524</v>
      </c>
      <c r="L11" s="8" t="s">
        <v>525</v>
      </c>
      <c r="M11" s="8"/>
    </row>
    <row r="12" ht="43.15" customHeight="1" spans="1:13">
      <c r="A12" s="8"/>
      <c r="B12" s="8"/>
      <c r="C12" s="9"/>
      <c r="D12" s="8"/>
      <c r="E12" s="19"/>
      <c r="F12" s="8" t="s">
        <v>528</v>
      </c>
      <c r="G12" s="8" t="s">
        <v>524</v>
      </c>
      <c r="H12" s="8" t="s">
        <v>524</v>
      </c>
      <c r="I12" s="8" t="s">
        <v>524</v>
      </c>
      <c r="J12" s="8" t="s">
        <v>524</v>
      </c>
      <c r="K12" s="8" t="s">
        <v>524</v>
      </c>
      <c r="L12" s="8" t="s">
        <v>525</v>
      </c>
      <c r="M12" s="8"/>
    </row>
    <row r="13" ht="43.15" customHeight="1" spans="1:13">
      <c r="A13" s="8"/>
      <c r="B13" s="8"/>
      <c r="C13" s="9"/>
      <c r="D13" s="8"/>
      <c r="E13" s="19"/>
      <c r="F13" s="8" t="s">
        <v>529</v>
      </c>
      <c r="G13" s="8" t="s">
        <v>530</v>
      </c>
      <c r="H13" s="8" t="s">
        <v>531</v>
      </c>
      <c r="I13" s="8" t="s">
        <v>532</v>
      </c>
      <c r="J13" s="8" t="s">
        <v>513</v>
      </c>
      <c r="K13" s="8" t="s">
        <v>533</v>
      </c>
      <c r="L13" s="8" t="s">
        <v>515</v>
      </c>
      <c r="M13" s="8"/>
    </row>
    <row r="14" ht="43.15" customHeight="1" spans="1:13">
      <c r="A14" s="8"/>
      <c r="B14" s="8"/>
      <c r="C14" s="9"/>
      <c r="D14" s="8"/>
      <c r="E14" s="19" t="s">
        <v>534</v>
      </c>
      <c r="F14" s="8" t="s">
        <v>535</v>
      </c>
      <c r="G14" s="8" t="s">
        <v>536</v>
      </c>
      <c r="H14" s="8" t="s">
        <v>537</v>
      </c>
      <c r="I14" s="8" t="s">
        <v>538</v>
      </c>
      <c r="J14" s="8" t="s">
        <v>513</v>
      </c>
      <c r="K14" s="8" t="s">
        <v>533</v>
      </c>
      <c r="L14" s="8" t="s">
        <v>515</v>
      </c>
      <c r="M14" s="8"/>
    </row>
    <row r="15" ht="43.15" customHeight="1" spans="1:13">
      <c r="A15" s="8"/>
      <c r="B15" s="8"/>
      <c r="C15" s="9"/>
      <c r="D15" s="8"/>
      <c r="E15" s="19" t="s">
        <v>539</v>
      </c>
      <c r="F15" s="8" t="s">
        <v>540</v>
      </c>
      <c r="G15" s="8" t="s">
        <v>541</v>
      </c>
      <c r="H15" s="8" t="s">
        <v>542</v>
      </c>
      <c r="I15" s="8" t="s">
        <v>36</v>
      </c>
      <c r="J15" s="8" t="s">
        <v>513</v>
      </c>
      <c r="K15" s="8" t="s">
        <v>543</v>
      </c>
      <c r="L15" s="8" t="s">
        <v>544</v>
      </c>
      <c r="M15" s="8"/>
    </row>
    <row r="16" ht="43.15" customHeight="1" spans="1:13">
      <c r="A16" s="8"/>
      <c r="B16" s="8"/>
      <c r="C16" s="9"/>
      <c r="D16" s="8"/>
      <c r="E16" s="19"/>
      <c r="F16" s="8" t="s">
        <v>545</v>
      </c>
      <c r="G16" s="8" t="s">
        <v>524</v>
      </c>
      <c r="H16" s="8" t="s">
        <v>524</v>
      </c>
      <c r="I16" s="8" t="s">
        <v>524</v>
      </c>
      <c r="J16" s="8" t="s">
        <v>524</v>
      </c>
      <c r="K16" s="8" t="s">
        <v>524</v>
      </c>
      <c r="L16" s="8" t="s">
        <v>525</v>
      </c>
      <c r="M16" s="8"/>
    </row>
    <row r="17" ht="43.15" customHeight="1" spans="1:13">
      <c r="A17" s="8"/>
      <c r="B17" s="8"/>
      <c r="C17" s="9"/>
      <c r="D17" s="8"/>
      <c r="E17" s="19"/>
      <c r="F17" s="8" t="s">
        <v>546</v>
      </c>
      <c r="G17" s="8" t="s">
        <v>524</v>
      </c>
      <c r="H17" s="8" t="s">
        <v>524</v>
      </c>
      <c r="I17" s="8" t="s">
        <v>524</v>
      </c>
      <c r="J17" s="8" t="s">
        <v>524</v>
      </c>
      <c r="K17" s="8" t="s">
        <v>524</v>
      </c>
      <c r="L17" s="8" t="s">
        <v>525</v>
      </c>
      <c r="M17" s="8"/>
    </row>
    <row r="18" ht="43.15" customHeight="1" spans="1:13">
      <c r="A18" s="8" t="s">
        <v>155</v>
      </c>
      <c r="B18" s="8" t="s">
        <v>358</v>
      </c>
      <c r="C18" s="9">
        <v>4.5</v>
      </c>
      <c r="D18" s="8" t="s">
        <v>404</v>
      </c>
      <c r="E18" s="19" t="s">
        <v>539</v>
      </c>
      <c r="F18" s="8" t="s">
        <v>540</v>
      </c>
      <c r="G18" s="8" t="s">
        <v>404</v>
      </c>
      <c r="H18" s="8" t="s">
        <v>547</v>
      </c>
      <c r="I18" s="8" t="s">
        <v>404</v>
      </c>
      <c r="J18" s="8" t="s">
        <v>548</v>
      </c>
      <c r="K18" s="8" t="s">
        <v>543</v>
      </c>
      <c r="L18" s="8" t="s">
        <v>544</v>
      </c>
      <c r="M18" s="8"/>
    </row>
    <row r="19" ht="43.15" customHeight="1" spans="1:13">
      <c r="A19" s="8"/>
      <c r="B19" s="8"/>
      <c r="C19" s="9"/>
      <c r="D19" s="8"/>
      <c r="E19" s="19"/>
      <c r="F19" s="8" t="s">
        <v>546</v>
      </c>
      <c r="G19" s="8" t="s">
        <v>524</v>
      </c>
      <c r="H19" s="8" t="s">
        <v>524</v>
      </c>
      <c r="I19" s="8" t="s">
        <v>524</v>
      </c>
      <c r="J19" s="8" t="s">
        <v>548</v>
      </c>
      <c r="K19" s="8" t="s">
        <v>524</v>
      </c>
      <c r="L19" s="8" t="s">
        <v>515</v>
      </c>
      <c r="M19" s="8"/>
    </row>
    <row r="20" ht="43.15" customHeight="1" spans="1:13">
      <c r="A20" s="8"/>
      <c r="B20" s="8"/>
      <c r="C20" s="9"/>
      <c r="D20" s="8"/>
      <c r="E20" s="19"/>
      <c r="F20" s="8" t="s">
        <v>545</v>
      </c>
      <c r="G20" s="8" t="s">
        <v>524</v>
      </c>
      <c r="H20" s="8" t="s">
        <v>524</v>
      </c>
      <c r="I20" s="8" t="s">
        <v>524</v>
      </c>
      <c r="J20" s="8" t="s">
        <v>548</v>
      </c>
      <c r="K20" s="8" t="s">
        <v>524</v>
      </c>
      <c r="L20" s="8" t="s">
        <v>515</v>
      </c>
      <c r="M20" s="8"/>
    </row>
    <row r="21" ht="43.15" customHeight="1" spans="1:13">
      <c r="A21" s="8"/>
      <c r="B21" s="8"/>
      <c r="C21" s="9"/>
      <c r="D21" s="8"/>
      <c r="E21" s="19" t="s">
        <v>526</v>
      </c>
      <c r="F21" s="8" t="s">
        <v>528</v>
      </c>
      <c r="G21" s="8" t="s">
        <v>524</v>
      </c>
      <c r="H21" s="8" t="s">
        <v>524</v>
      </c>
      <c r="I21" s="8" t="s">
        <v>524</v>
      </c>
      <c r="J21" s="8" t="s">
        <v>548</v>
      </c>
      <c r="K21" s="8" t="s">
        <v>524</v>
      </c>
      <c r="L21" s="8" t="s">
        <v>525</v>
      </c>
      <c r="M21" s="8"/>
    </row>
    <row r="22" ht="43.15" customHeight="1" spans="1:13">
      <c r="A22" s="8"/>
      <c r="B22" s="8"/>
      <c r="C22" s="9"/>
      <c r="D22" s="8"/>
      <c r="E22" s="19"/>
      <c r="F22" s="8" t="s">
        <v>529</v>
      </c>
      <c r="G22" s="8" t="s">
        <v>549</v>
      </c>
      <c r="H22" s="8" t="s">
        <v>550</v>
      </c>
      <c r="I22" s="8" t="s">
        <v>551</v>
      </c>
      <c r="J22" s="8" t="s">
        <v>548</v>
      </c>
      <c r="K22" s="8" t="s">
        <v>533</v>
      </c>
      <c r="L22" s="8" t="s">
        <v>515</v>
      </c>
      <c r="M22" s="8"/>
    </row>
    <row r="23" ht="43.15" customHeight="1" spans="1:13">
      <c r="A23" s="8"/>
      <c r="B23" s="8"/>
      <c r="C23" s="9"/>
      <c r="D23" s="8"/>
      <c r="E23" s="19"/>
      <c r="F23" s="8" t="s">
        <v>527</v>
      </c>
      <c r="G23" s="8" t="s">
        <v>524</v>
      </c>
      <c r="H23" s="8" t="s">
        <v>524</v>
      </c>
      <c r="I23" s="8" t="s">
        <v>524</v>
      </c>
      <c r="J23" s="8" t="s">
        <v>548</v>
      </c>
      <c r="K23" s="8" t="s">
        <v>524</v>
      </c>
      <c r="L23" s="8" t="s">
        <v>515</v>
      </c>
      <c r="M23" s="8"/>
    </row>
    <row r="24" ht="43.15" customHeight="1" spans="1:13">
      <c r="A24" s="8"/>
      <c r="B24" s="8"/>
      <c r="C24" s="9"/>
      <c r="D24" s="8"/>
      <c r="E24" s="19" t="s">
        <v>534</v>
      </c>
      <c r="F24" s="8" t="s">
        <v>535</v>
      </c>
      <c r="G24" s="8" t="s">
        <v>536</v>
      </c>
      <c r="H24" s="8" t="s">
        <v>537</v>
      </c>
      <c r="I24" s="8" t="s">
        <v>552</v>
      </c>
      <c r="J24" s="8" t="s">
        <v>548</v>
      </c>
      <c r="K24" s="8" t="s">
        <v>533</v>
      </c>
      <c r="L24" s="8" t="s">
        <v>553</v>
      </c>
      <c r="M24" s="8"/>
    </row>
    <row r="25" ht="43.15" customHeight="1" spans="1:13">
      <c r="A25" s="8"/>
      <c r="B25" s="8"/>
      <c r="C25" s="9"/>
      <c r="D25" s="8"/>
      <c r="E25" s="19" t="s">
        <v>508</v>
      </c>
      <c r="F25" s="8" t="s">
        <v>521</v>
      </c>
      <c r="G25" s="8" t="s">
        <v>554</v>
      </c>
      <c r="H25" s="8" t="s">
        <v>555</v>
      </c>
      <c r="I25" s="8" t="s">
        <v>556</v>
      </c>
      <c r="J25" s="8" t="s">
        <v>548</v>
      </c>
      <c r="K25" s="8" t="s">
        <v>524</v>
      </c>
      <c r="L25" s="8" t="s">
        <v>525</v>
      </c>
      <c r="M25" s="8"/>
    </row>
    <row r="26" ht="43.15" customHeight="1" spans="1:13">
      <c r="A26" s="8"/>
      <c r="B26" s="8"/>
      <c r="C26" s="9"/>
      <c r="D26" s="8"/>
      <c r="E26" s="19"/>
      <c r="F26" s="8" t="s">
        <v>516</v>
      </c>
      <c r="G26" s="8" t="s">
        <v>557</v>
      </c>
      <c r="H26" s="8" t="s">
        <v>558</v>
      </c>
      <c r="I26" s="8" t="s">
        <v>559</v>
      </c>
      <c r="J26" s="8" t="s">
        <v>548</v>
      </c>
      <c r="K26" s="8" t="s">
        <v>520</v>
      </c>
      <c r="L26" s="8" t="s">
        <v>515</v>
      </c>
      <c r="M26" s="8"/>
    </row>
    <row r="27" ht="43.15" customHeight="1" spans="1:13">
      <c r="A27" s="8"/>
      <c r="B27" s="8"/>
      <c r="C27" s="9"/>
      <c r="D27" s="8"/>
      <c r="E27" s="19"/>
      <c r="F27" s="8" t="s">
        <v>509</v>
      </c>
      <c r="G27" s="8" t="s">
        <v>560</v>
      </c>
      <c r="H27" s="8" t="s">
        <v>561</v>
      </c>
      <c r="I27" s="8" t="s">
        <v>562</v>
      </c>
      <c r="J27" s="8" t="s">
        <v>548</v>
      </c>
      <c r="K27" s="8" t="s">
        <v>563</v>
      </c>
      <c r="L27" s="8" t="s">
        <v>515</v>
      </c>
      <c r="M27" s="8"/>
    </row>
    <row r="28" ht="43.15" customHeight="1" spans="1:13">
      <c r="A28" s="8" t="s">
        <v>155</v>
      </c>
      <c r="B28" s="8" t="s">
        <v>564</v>
      </c>
      <c r="C28" s="9">
        <v>928.56</v>
      </c>
      <c r="D28" s="8" t="s">
        <v>565</v>
      </c>
      <c r="E28" s="19" t="s">
        <v>508</v>
      </c>
      <c r="F28" s="8" t="s">
        <v>516</v>
      </c>
      <c r="G28" s="8" t="s">
        <v>566</v>
      </c>
      <c r="H28" s="8" t="s">
        <v>567</v>
      </c>
      <c r="I28" s="8" t="s">
        <v>568</v>
      </c>
      <c r="J28" s="8" t="s">
        <v>513</v>
      </c>
      <c r="K28" s="8" t="s">
        <v>569</v>
      </c>
      <c r="L28" s="8" t="s">
        <v>515</v>
      </c>
      <c r="M28" s="8"/>
    </row>
    <row r="29" ht="43.15" customHeight="1" spans="1:13">
      <c r="A29" s="8"/>
      <c r="B29" s="8"/>
      <c r="C29" s="9"/>
      <c r="D29" s="8"/>
      <c r="E29" s="19"/>
      <c r="F29" s="8" t="s">
        <v>521</v>
      </c>
      <c r="G29" s="8" t="s">
        <v>570</v>
      </c>
      <c r="H29" s="8" t="s">
        <v>523</v>
      </c>
      <c r="I29" s="8" t="s">
        <v>570</v>
      </c>
      <c r="J29" s="8" t="s">
        <v>513</v>
      </c>
      <c r="K29" s="8" t="s">
        <v>524</v>
      </c>
      <c r="L29" s="8" t="s">
        <v>525</v>
      </c>
      <c r="M29" s="8"/>
    </row>
    <row r="30" ht="43.15" customHeight="1" spans="1:13">
      <c r="A30" s="8"/>
      <c r="B30" s="8"/>
      <c r="C30" s="9"/>
      <c r="D30" s="8"/>
      <c r="E30" s="19"/>
      <c r="F30" s="8" t="s">
        <v>509</v>
      </c>
      <c r="G30" s="8" t="s">
        <v>510</v>
      </c>
      <c r="H30" s="8" t="s">
        <v>571</v>
      </c>
      <c r="I30" s="8" t="s">
        <v>512</v>
      </c>
      <c r="J30" s="8" t="s">
        <v>513</v>
      </c>
      <c r="K30" s="8" t="s">
        <v>563</v>
      </c>
      <c r="L30" s="8" t="s">
        <v>515</v>
      </c>
      <c r="M30" s="8"/>
    </row>
    <row r="31" ht="43.15" customHeight="1" spans="1:13">
      <c r="A31" s="8"/>
      <c r="B31" s="8"/>
      <c r="C31" s="9"/>
      <c r="D31" s="8"/>
      <c r="E31" s="19" t="s">
        <v>539</v>
      </c>
      <c r="F31" s="8" t="s">
        <v>546</v>
      </c>
      <c r="G31" s="8" t="s">
        <v>524</v>
      </c>
      <c r="H31" s="8" t="s">
        <v>524</v>
      </c>
      <c r="I31" s="8" t="s">
        <v>524</v>
      </c>
      <c r="J31" s="8" t="s">
        <v>524</v>
      </c>
      <c r="K31" s="8" t="s">
        <v>524</v>
      </c>
      <c r="L31" s="8" t="s">
        <v>525</v>
      </c>
      <c r="M31" s="8"/>
    </row>
    <row r="32" ht="43.15" customHeight="1" spans="1:13">
      <c r="A32" s="8"/>
      <c r="B32" s="8"/>
      <c r="C32" s="9"/>
      <c r="D32" s="8"/>
      <c r="E32" s="19"/>
      <c r="F32" s="8" t="s">
        <v>545</v>
      </c>
      <c r="G32" s="8" t="s">
        <v>524</v>
      </c>
      <c r="H32" s="8" t="s">
        <v>524</v>
      </c>
      <c r="I32" s="8" t="s">
        <v>524</v>
      </c>
      <c r="J32" s="8" t="s">
        <v>513</v>
      </c>
      <c r="K32" s="8" t="s">
        <v>524</v>
      </c>
      <c r="L32" s="8" t="s">
        <v>525</v>
      </c>
      <c r="M32" s="8"/>
    </row>
    <row r="33" ht="43.15" customHeight="1" spans="1:13">
      <c r="A33" s="8"/>
      <c r="B33" s="8"/>
      <c r="C33" s="9"/>
      <c r="D33" s="8"/>
      <c r="E33" s="19"/>
      <c r="F33" s="8" t="s">
        <v>540</v>
      </c>
      <c r="G33" s="8" t="s">
        <v>541</v>
      </c>
      <c r="H33" s="8" t="s">
        <v>572</v>
      </c>
      <c r="I33" s="8" t="s">
        <v>36</v>
      </c>
      <c r="J33" s="8" t="s">
        <v>513</v>
      </c>
      <c r="K33" s="8" t="s">
        <v>543</v>
      </c>
      <c r="L33" s="8" t="s">
        <v>544</v>
      </c>
      <c r="M33" s="8"/>
    </row>
    <row r="34" ht="43.15" customHeight="1" spans="1:13">
      <c r="A34" s="8"/>
      <c r="B34" s="8"/>
      <c r="C34" s="9"/>
      <c r="D34" s="8"/>
      <c r="E34" s="19" t="s">
        <v>534</v>
      </c>
      <c r="F34" s="8" t="s">
        <v>535</v>
      </c>
      <c r="G34" s="8" t="s">
        <v>538</v>
      </c>
      <c r="H34" s="8" t="s">
        <v>537</v>
      </c>
      <c r="I34" s="8" t="s">
        <v>538</v>
      </c>
      <c r="J34" s="8" t="s">
        <v>513</v>
      </c>
      <c r="K34" s="8" t="s">
        <v>533</v>
      </c>
      <c r="L34" s="8" t="s">
        <v>515</v>
      </c>
      <c r="M34" s="8"/>
    </row>
    <row r="35" ht="43.15" customHeight="1" spans="1:13">
      <c r="A35" s="8"/>
      <c r="B35" s="8"/>
      <c r="C35" s="9"/>
      <c r="D35" s="8"/>
      <c r="E35" s="19" t="s">
        <v>526</v>
      </c>
      <c r="F35" s="8" t="s">
        <v>528</v>
      </c>
      <c r="G35" s="8" t="s">
        <v>524</v>
      </c>
      <c r="H35" s="8" t="s">
        <v>524</v>
      </c>
      <c r="I35" s="8" t="s">
        <v>524</v>
      </c>
      <c r="J35" s="8" t="s">
        <v>524</v>
      </c>
      <c r="K35" s="8" t="s">
        <v>524</v>
      </c>
      <c r="L35" s="8" t="s">
        <v>525</v>
      </c>
      <c r="M35" s="8"/>
    </row>
    <row r="36" ht="43.15" customHeight="1" spans="1:13">
      <c r="A36" s="8"/>
      <c r="B36" s="8"/>
      <c r="C36" s="9"/>
      <c r="D36" s="8"/>
      <c r="E36" s="19"/>
      <c r="F36" s="8" t="s">
        <v>529</v>
      </c>
      <c r="G36" s="8" t="s">
        <v>573</v>
      </c>
      <c r="H36" s="8" t="s">
        <v>574</v>
      </c>
      <c r="I36" s="8" t="s">
        <v>575</v>
      </c>
      <c r="J36" s="8" t="s">
        <v>513</v>
      </c>
      <c r="K36" s="8" t="s">
        <v>533</v>
      </c>
      <c r="L36" s="8" t="s">
        <v>515</v>
      </c>
      <c r="M36" s="8"/>
    </row>
    <row r="37" ht="43.15" customHeight="1" spans="1:13">
      <c r="A37" s="8"/>
      <c r="B37" s="8"/>
      <c r="C37" s="9"/>
      <c r="D37" s="8"/>
      <c r="E37" s="19"/>
      <c r="F37" s="8" t="s">
        <v>527</v>
      </c>
      <c r="G37" s="8" t="s">
        <v>524</v>
      </c>
      <c r="H37" s="8" t="s">
        <v>524</v>
      </c>
      <c r="I37" s="8" t="s">
        <v>524</v>
      </c>
      <c r="J37" s="8" t="s">
        <v>524</v>
      </c>
      <c r="K37" s="8" t="s">
        <v>524</v>
      </c>
      <c r="L37" s="8" t="s">
        <v>525</v>
      </c>
      <c r="M37" s="8"/>
    </row>
    <row r="38" ht="43.15" customHeight="1" spans="1:13">
      <c r="A38" s="8" t="s">
        <v>155</v>
      </c>
      <c r="B38" s="8" t="s">
        <v>576</v>
      </c>
      <c r="C38" s="9">
        <v>6</v>
      </c>
      <c r="D38" s="8" t="s">
        <v>507</v>
      </c>
      <c r="E38" s="19" t="s">
        <v>526</v>
      </c>
      <c r="F38" s="8" t="s">
        <v>527</v>
      </c>
      <c r="G38" s="8" t="s">
        <v>524</v>
      </c>
      <c r="H38" s="8" t="s">
        <v>524</v>
      </c>
      <c r="I38" s="8" t="s">
        <v>524</v>
      </c>
      <c r="J38" s="8" t="s">
        <v>524</v>
      </c>
      <c r="K38" s="8" t="s">
        <v>524</v>
      </c>
      <c r="L38" s="8" t="s">
        <v>525</v>
      </c>
      <c r="M38" s="8"/>
    </row>
    <row r="39" ht="43.15" customHeight="1" spans="1:13">
      <c r="A39" s="8"/>
      <c r="B39" s="8"/>
      <c r="C39" s="9"/>
      <c r="D39" s="8"/>
      <c r="E39" s="19"/>
      <c r="F39" s="8" t="s">
        <v>528</v>
      </c>
      <c r="G39" s="8" t="s">
        <v>524</v>
      </c>
      <c r="H39" s="8" t="s">
        <v>524</v>
      </c>
      <c r="I39" s="8" t="s">
        <v>524</v>
      </c>
      <c r="J39" s="8" t="s">
        <v>524</v>
      </c>
      <c r="K39" s="8" t="s">
        <v>524</v>
      </c>
      <c r="L39" s="8" t="s">
        <v>525</v>
      </c>
      <c r="M39" s="8"/>
    </row>
    <row r="40" ht="50.1" customHeight="1" spans="1:13">
      <c r="A40" s="8"/>
      <c r="B40" s="8"/>
      <c r="C40" s="9"/>
      <c r="D40" s="8"/>
      <c r="E40" s="19"/>
      <c r="F40" s="8" t="s">
        <v>529</v>
      </c>
      <c r="G40" s="8" t="s">
        <v>577</v>
      </c>
      <c r="H40" s="8" t="s">
        <v>550</v>
      </c>
      <c r="I40" s="8" t="s">
        <v>578</v>
      </c>
      <c r="J40" s="8" t="s">
        <v>513</v>
      </c>
      <c r="K40" s="8" t="s">
        <v>533</v>
      </c>
      <c r="L40" s="8" t="s">
        <v>515</v>
      </c>
      <c r="M40" s="8"/>
    </row>
    <row r="41" ht="43.15" customHeight="1" spans="1:13">
      <c r="A41" s="8"/>
      <c r="B41" s="8"/>
      <c r="C41" s="9"/>
      <c r="D41" s="8"/>
      <c r="E41" s="19" t="s">
        <v>508</v>
      </c>
      <c r="F41" s="8" t="s">
        <v>509</v>
      </c>
      <c r="G41" s="8" t="s">
        <v>579</v>
      </c>
      <c r="H41" s="8" t="s">
        <v>580</v>
      </c>
      <c r="I41" s="8" t="s">
        <v>510</v>
      </c>
      <c r="J41" s="8" t="s">
        <v>513</v>
      </c>
      <c r="K41" s="8" t="s">
        <v>563</v>
      </c>
      <c r="L41" s="8" t="s">
        <v>515</v>
      </c>
      <c r="M41" s="8"/>
    </row>
    <row r="42" ht="43.15" customHeight="1" spans="1:13">
      <c r="A42" s="8"/>
      <c r="B42" s="8"/>
      <c r="C42" s="9"/>
      <c r="D42" s="8"/>
      <c r="E42" s="19"/>
      <c r="F42" s="8" t="s">
        <v>521</v>
      </c>
      <c r="G42" s="8" t="s">
        <v>581</v>
      </c>
      <c r="H42" s="8" t="s">
        <v>550</v>
      </c>
      <c r="I42" s="8" t="s">
        <v>582</v>
      </c>
      <c r="J42" s="8" t="s">
        <v>513</v>
      </c>
      <c r="K42" s="8" t="s">
        <v>533</v>
      </c>
      <c r="L42" s="8" t="s">
        <v>515</v>
      </c>
      <c r="M42" s="8"/>
    </row>
    <row r="43" ht="43.15" customHeight="1" spans="1:13">
      <c r="A43" s="8"/>
      <c r="B43" s="8"/>
      <c r="C43" s="9"/>
      <c r="D43" s="8"/>
      <c r="E43" s="19"/>
      <c r="F43" s="8" t="s">
        <v>516</v>
      </c>
      <c r="G43" s="8" t="s">
        <v>583</v>
      </c>
      <c r="H43" s="8" t="s">
        <v>584</v>
      </c>
      <c r="I43" s="8" t="s">
        <v>583</v>
      </c>
      <c r="J43" s="8" t="s">
        <v>513</v>
      </c>
      <c r="K43" s="8" t="s">
        <v>520</v>
      </c>
      <c r="L43" s="8" t="s">
        <v>515</v>
      </c>
      <c r="M43" s="8"/>
    </row>
    <row r="44" ht="43.15" customHeight="1" spans="1:13">
      <c r="A44" s="8"/>
      <c r="B44" s="8"/>
      <c r="C44" s="9"/>
      <c r="D44" s="8"/>
      <c r="E44" s="19" t="s">
        <v>539</v>
      </c>
      <c r="F44" s="8" t="s">
        <v>546</v>
      </c>
      <c r="G44" s="8" t="s">
        <v>524</v>
      </c>
      <c r="H44" s="8" t="s">
        <v>524</v>
      </c>
      <c r="I44" s="8" t="s">
        <v>524</v>
      </c>
      <c r="J44" s="8" t="s">
        <v>524</v>
      </c>
      <c r="K44" s="8" t="s">
        <v>524</v>
      </c>
      <c r="L44" s="8" t="s">
        <v>525</v>
      </c>
      <c r="M44" s="8"/>
    </row>
    <row r="45" ht="43.15" customHeight="1" spans="1:13">
      <c r="A45" s="8"/>
      <c r="B45" s="8"/>
      <c r="C45" s="9"/>
      <c r="D45" s="8"/>
      <c r="E45" s="19"/>
      <c r="F45" s="8" t="s">
        <v>545</v>
      </c>
      <c r="G45" s="8" t="s">
        <v>524</v>
      </c>
      <c r="H45" s="8" t="s">
        <v>524</v>
      </c>
      <c r="I45" s="8" t="s">
        <v>524</v>
      </c>
      <c r="J45" s="8" t="s">
        <v>524</v>
      </c>
      <c r="K45" s="8" t="s">
        <v>524</v>
      </c>
      <c r="L45" s="8" t="s">
        <v>525</v>
      </c>
      <c r="M45" s="8"/>
    </row>
    <row r="46" ht="43.15" customHeight="1" spans="1:13">
      <c r="A46" s="8"/>
      <c r="B46" s="8"/>
      <c r="C46" s="9"/>
      <c r="D46" s="8"/>
      <c r="E46" s="19"/>
      <c r="F46" s="8" t="s">
        <v>540</v>
      </c>
      <c r="G46" s="8" t="s">
        <v>541</v>
      </c>
      <c r="H46" s="8" t="s">
        <v>585</v>
      </c>
      <c r="I46" s="8" t="s">
        <v>36</v>
      </c>
      <c r="J46" s="8" t="s">
        <v>513</v>
      </c>
      <c r="K46" s="8" t="s">
        <v>543</v>
      </c>
      <c r="L46" s="8" t="s">
        <v>544</v>
      </c>
      <c r="M46" s="8"/>
    </row>
    <row r="47" ht="43.15" customHeight="1" spans="1:13">
      <c r="A47" s="8"/>
      <c r="B47" s="8"/>
      <c r="C47" s="9"/>
      <c r="D47" s="8"/>
      <c r="E47" s="19" t="s">
        <v>534</v>
      </c>
      <c r="F47" s="8" t="s">
        <v>535</v>
      </c>
      <c r="G47" s="8" t="s">
        <v>536</v>
      </c>
      <c r="H47" s="8" t="s">
        <v>537</v>
      </c>
      <c r="I47" s="8" t="s">
        <v>538</v>
      </c>
      <c r="J47" s="8" t="s">
        <v>513</v>
      </c>
      <c r="K47" s="8" t="s">
        <v>533</v>
      </c>
      <c r="L47" s="8" t="s">
        <v>515</v>
      </c>
      <c r="M47" s="8"/>
    </row>
    <row r="48" ht="43.15" customHeight="1" spans="1:13">
      <c r="A48" s="8" t="s">
        <v>155</v>
      </c>
      <c r="B48" s="8" t="s">
        <v>586</v>
      </c>
      <c r="C48" s="9">
        <v>27.4</v>
      </c>
      <c r="D48" s="8" t="s">
        <v>507</v>
      </c>
      <c r="E48" s="19" t="s">
        <v>526</v>
      </c>
      <c r="F48" s="8" t="s">
        <v>528</v>
      </c>
      <c r="G48" s="8" t="s">
        <v>524</v>
      </c>
      <c r="H48" s="8" t="s">
        <v>524</v>
      </c>
      <c r="I48" s="8" t="s">
        <v>524</v>
      </c>
      <c r="J48" s="8" t="s">
        <v>587</v>
      </c>
      <c r="K48" s="8" t="s">
        <v>524</v>
      </c>
      <c r="L48" s="8" t="s">
        <v>525</v>
      </c>
      <c r="M48" s="8"/>
    </row>
    <row r="49" ht="43.15" customHeight="1" spans="1:13">
      <c r="A49" s="8"/>
      <c r="B49" s="8"/>
      <c r="C49" s="9"/>
      <c r="D49" s="8"/>
      <c r="E49" s="19"/>
      <c r="F49" s="8" t="s">
        <v>527</v>
      </c>
      <c r="G49" s="8" t="s">
        <v>524</v>
      </c>
      <c r="H49" s="8" t="s">
        <v>524</v>
      </c>
      <c r="I49" s="8" t="s">
        <v>524</v>
      </c>
      <c r="J49" s="8" t="s">
        <v>587</v>
      </c>
      <c r="K49" s="8" t="s">
        <v>524</v>
      </c>
      <c r="L49" s="8" t="s">
        <v>525</v>
      </c>
      <c r="M49" s="8"/>
    </row>
    <row r="50" ht="43.15" customHeight="1" spans="1:13">
      <c r="A50" s="8"/>
      <c r="B50" s="8"/>
      <c r="C50" s="9"/>
      <c r="D50" s="8"/>
      <c r="E50" s="19"/>
      <c r="F50" s="8" t="s">
        <v>529</v>
      </c>
      <c r="G50" s="8" t="s">
        <v>588</v>
      </c>
      <c r="H50" s="8" t="s">
        <v>589</v>
      </c>
      <c r="I50" s="8" t="s">
        <v>590</v>
      </c>
      <c r="J50" s="8" t="s">
        <v>587</v>
      </c>
      <c r="K50" s="8" t="s">
        <v>569</v>
      </c>
      <c r="L50" s="8" t="s">
        <v>515</v>
      </c>
      <c r="M50" s="8"/>
    </row>
    <row r="51" ht="43.15" customHeight="1" spans="1:13">
      <c r="A51" s="8"/>
      <c r="B51" s="8"/>
      <c r="C51" s="9"/>
      <c r="D51" s="8"/>
      <c r="E51" s="19" t="s">
        <v>508</v>
      </c>
      <c r="F51" s="8" t="s">
        <v>521</v>
      </c>
      <c r="G51" s="8" t="s">
        <v>591</v>
      </c>
      <c r="H51" s="8" t="s">
        <v>550</v>
      </c>
      <c r="I51" s="8" t="s">
        <v>592</v>
      </c>
      <c r="J51" s="8" t="s">
        <v>587</v>
      </c>
      <c r="K51" s="8" t="s">
        <v>533</v>
      </c>
      <c r="L51" s="8" t="s">
        <v>525</v>
      </c>
      <c r="M51" s="8"/>
    </row>
    <row r="52" ht="43.15" customHeight="1" spans="1:13">
      <c r="A52" s="8"/>
      <c r="B52" s="8"/>
      <c r="C52" s="9"/>
      <c r="D52" s="8"/>
      <c r="E52" s="19"/>
      <c r="F52" s="8" t="s">
        <v>516</v>
      </c>
      <c r="G52" s="8" t="s">
        <v>593</v>
      </c>
      <c r="H52" s="8" t="s">
        <v>589</v>
      </c>
      <c r="I52" s="8" t="s">
        <v>594</v>
      </c>
      <c r="J52" s="8" t="s">
        <v>587</v>
      </c>
      <c r="K52" s="8" t="s">
        <v>569</v>
      </c>
      <c r="L52" s="8" t="s">
        <v>515</v>
      </c>
      <c r="M52" s="8"/>
    </row>
    <row r="53" ht="43.15" customHeight="1" spans="1:13">
      <c r="A53" s="8"/>
      <c r="B53" s="8"/>
      <c r="C53" s="9"/>
      <c r="D53" s="8"/>
      <c r="E53" s="19"/>
      <c r="F53" s="8" t="s">
        <v>509</v>
      </c>
      <c r="G53" s="8" t="s">
        <v>595</v>
      </c>
      <c r="H53" s="8" t="s">
        <v>596</v>
      </c>
      <c r="I53" s="8" t="s">
        <v>597</v>
      </c>
      <c r="J53" s="8" t="s">
        <v>587</v>
      </c>
      <c r="K53" s="8" t="s">
        <v>563</v>
      </c>
      <c r="L53" s="8" t="s">
        <v>525</v>
      </c>
      <c r="M53" s="8"/>
    </row>
    <row r="54" ht="43.15" customHeight="1" spans="1:13">
      <c r="A54" s="8"/>
      <c r="B54" s="8"/>
      <c r="C54" s="9"/>
      <c r="D54" s="8"/>
      <c r="E54" s="19" t="s">
        <v>539</v>
      </c>
      <c r="F54" s="8" t="s">
        <v>546</v>
      </c>
      <c r="G54" s="8" t="s">
        <v>524</v>
      </c>
      <c r="H54" s="8" t="s">
        <v>524</v>
      </c>
      <c r="I54" s="8" t="s">
        <v>524</v>
      </c>
      <c r="J54" s="8" t="s">
        <v>587</v>
      </c>
      <c r="K54" s="8" t="s">
        <v>524</v>
      </c>
      <c r="L54" s="8" t="s">
        <v>525</v>
      </c>
      <c r="M54" s="8"/>
    </row>
    <row r="55" ht="43.15" customHeight="1" spans="1:13">
      <c r="A55" s="8"/>
      <c r="B55" s="8"/>
      <c r="C55" s="9"/>
      <c r="D55" s="8"/>
      <c r="E55" s="19"/>
      <c r="F55" s="8" t="s">
        <v>540</v>
      </c>
      <c r="G55" s="8" t="s">
        <v>598</v>
      </c>
      <c r="H55" s="8" t="s">
        <v>599</v>
      </c>
      <c r="I55" s="8" t="s">
        <v>598</v>
      </c>
      <c r="J55" s="8" t="s">
        <v>587</v>
      </c>
      <c r="K55" s="8" t="s">
        <v>543</v>
      </c>
      <c r="L55" s="8" t="s">
        <v>544</v>
      </c>
      <c r="M55" s="8"/>
    </row>
    <row r="56" ht="43.15" customHeight="1" spans="1:13">
      <c r="A56" s="8"/>
      <c r="B56" s="8"/>
      <c r="C56" s="9"/>
      <c r="D56" s="8"/>
      <c r="E56" s="19"/>
      <c r="F56" s="8" t="s">
        <v>545</v>
      </c>
      <c r="G56" s="8" t="s">
        <v>524</v>
      </c>
      <c r="H56" s="8" t="s">
        <v>524</v>
      </c>
      <c r="I56" s="8" t="s">
        <v>524</v>
      </c>
      <c r="J56" s="8" t="s">
        <v>587</v>
      </c>
      <c r="K56" s="8" t="s">
        <v>524</v>
      </c>
      <c r="L56" s="8" t="s">
        <v>525</v>
      </c>
      <c r="M56" s="8"/>
    </row>
    <row r="57" ht="43.15" customHeight="1" spans="1:13">
      <c r="A57" s="8"/>
      <c r="B57" s="8"/>
      <c r="C57" s="9"/>
      <c r="D57" s="8"/>
      <c r="E57" s="19" t="s">
        <v>534</v>
      </c>
      <c r="F57" s="8" t="s">
        <v>535</v>
      </c>
      <c r="G57" s="8" t="s">
        <v>600</v>
      </c>
      <c r="H57" s="8" t="s">
        <v>550</v>
      </c>
      <c r="I57" s="8" t="s">
        <v>552</v>
      </c>
      <c r="J57" s="8" t="s">
        <v>587</v>
      </c>
      <c r="K57" s="8" t="s">
        <v>601</v>
      </c>
      <c r="L57" s="8" t="s">
        <v>553</v>
      </c>
      <c r="M57" s="8"/>
    </row>
    <row r="58" s="1" customFormat="1" ht="28.5" customHeight="1" spans="1:13">
      <c r="A58" s="20" t="s">
        <v>602</v>
      </c>
      <c r="B58" s="20" t="s">
        <v>603</v>
      </c>
      <c r="C58" s="21">
        <v>480.42</v>
      </c>
      <c r="D58" s="22"/>
      <c r="E58" s="22"/>
      <c r="F58" s="22"/>
      <c r="G58" s="22"/>
      <c r="H58" s="22"/>
      <c r="I58" s="22"/>
      <c r="J58" s="22"/>
      <c r="K58" s="22"/>
      <c r="L58" s="22"/>
      <c r="M58" s="22"/>
    </row>
    <row r="59" s="1" customFormat="1" ht="43.15" customHeight="1" spans="1:13">
      <c r="A59" s="10" t="s">
        <v>157</v>
      </c>
      <c r="B59" s="10" t="s">
        <v>604</v>
      </c>
      <c r="C59" s="11">
        <v>346.42</v>
      </c>
      <c r="D59" s="10" t="s">
        <v>605</v>
      </c>
      <c r="E59" s="22" t="s">
        <v>539</v>
      </c>
      <c r="F59" s="10" t="s">
        <v>540</v>
      </c>
      <c r="G59" s="10" t="s">
        <v>541</v>
      </c>
      <c r="H59" s="10" t="s">
        <v>606</v>
      </c>
      <c r="I59" s="10" t="s">
        <v>36</v>
      </c>
      <c r="J59" s="10" t="s">
        <v>513</v>
      </c>
      <c r="K59" s="10" t="s">
        <v>543</v>
      </c>
      <c r="L59" s="10" t="s">
        <v>544</v>
      </c>
      <c r="M59" s="10"/>
    </row>
    <row r="60" s="1" customFormat="1" ht="43.15" customHeight="1" spans="1:13">
      <c r="A60" s="10"/>
      <c r="B60" s="10"/>
      <c r="C60" s="11"/>
      <c r="D60" s="10"/>
      <c r="E60" s="22"/>
      <c r="F60" s="10" t="s">
        <v>545</v>
      </c>
      <c r="G60" s="10" t="s">
        <v>524</v>
      </c>
      <c r="H60" s="10" t="s">
        <v>524</v>
      </c>
      <c r="I60" s="10" t="s">
        <v>524</v>
      </c>
      <c r="J60" s="10" t="s">
        <v>513</v>
      </c>
      <c r="K60" s="10" t="s">
        <v>524</v>
      </c>
      <c r="L60" s="10" t="s">
        <v>525</v>
      </c>
      <c r="M60" s="10"/>
    </row>
    <row r="61" s="1" customFormat="1" ht="43.15" customHeight="1" spans="1:13">
      <c r="A61" s="10"/>
      <c r="B61" s="10"/>
      <c r="C61" s="11"/>
      <c r="D61" s="10"/>
      <c r="E61" s="22"/>
      <c r="F61" s="10" t="s">
        <v>546</v>
      </c>
      <c r="G61" s="10" t="s">
        <v>524</v>
      </c>
      <c r="H61" s="10" t="s">
        <v>524</v>
      </c>
      <c r="I61" s="10" t="s">
        <v>524</v>
      </c>
      <c r="J61" s="10" t="s">
        <v>524</v>
      </c>
      <c r="K61" s="10" t="s">
        <v>524</v>
      </c>
      <c r="L61" s="10" t="s">
        <v>525</v>
      </c>
      <c r="M61" s="10"/>
    </row>
    <row r="62" s="1" customFormat="1" ht="43.15" customHeight="1" spans="1:13">
      <c r="A62" s="10"/>
      <c r="B62" s="10"/>
      <c r="C62" s="11"/>
      <c r="D62" s="10"/>
      <c r="E62" s="22" t="s">
        <v>534</v>
      </c>
      <c r="F62" s="10" t="s">
        <v>535</v>
      </c>
      <c r="G62" s="10" t="s">
        <v>538</v>
      </c>
      <c r="H62" s="10" t="s">
        <v>537</v>
      </c>
      <c r="I62" s="10" t="s">
        <v>538</v>
      </c>
      <c r="J62" s="10" t="s">
        <v>513</v>
      </c>
      <c r="K62" s="10" t="s">
        <v>533</v>
      </c>
      <c r="L62" s="10" t="s">
        <v>515</v>
      </c>
      <c r="M62" s="10"/>
    </row>
    <row r="63" s="1" customFormat="1" ht="43.15" customHeight="1" spans="1:13">
      <c r="A63" s="10"/>
      <c r="B63" s="10"/>
      <c r="C63" s="11"/>
      <c r="D63" s="10"/>
      <c r="E63" s="22" t="s">
        <v>526</v>
      </c>
      <c r="F63" s="10" t="s">
        <v>528</v>
      </c>
      <c r="G63" s="10" t="s">
        <v>524</v>
      </c>
      <c r="H63" s="10" t="s">
        <v>524</v>
      </c>
      <c r="I63" s="10" t="s">
        <v>524</v>
      </c>
      <c r="J63" s="10" t="s">
        <v>524</v>
      </c>
      <c r="K63" s="10" t="s">
        <v>524</v>
      </c>
      <c r="L63" s="10" t="s">
        <v>525</v>
      </c>
      <c r="M63" s="10"/>
    </row>
    <row r="64" s="1" customFormat="1" ht="43.15" customHeight="1" spans="1:13">
      <c r="A64" s="10"/>
      <c r="B64" s="10"/>
      <c r="C64" s="11"/>
      <c r="D64" s="10"/>
      <c r="E64" s="22"/>
      <c r="F64" s="10" t="s">
        <v>529</v>
      </c>
      <c r="G64" s="10" t="s">
        <v>607</v>
      </c>
      <c r="H64" s="10" t="s">
        <v>574</v>
      </c>
      <c r="I64" s="10" t="s">
        <v>608</v>
      </c>
      <c r="J64" s="10" t="s">
        <v>513</v>
      </c>
      <c r="K64" s="10" t="s">
        <v>533</v>
      </c>
      <c r="L64" s="10" t="s">
        <v>515</v>
      </c>
      <c r="M64" s="10"/>
    </row>
    <row r="65" s="1" customFormat="1" ht="43.15" customHeight="1" spans="1:13">
      <c r="A65" s="10"/>
      <c r="B65" s="10"/>
      <c r="C65" s="11"/>
      <c r="D65" s="10"/>
      <c r="E65" s="22"/>
      <c r="F65" s="10" t="s">
        <v>527</v>
      </c>
      <c r="G65" s="10" t="s">
        <v>524</v>
      </c>
      <c r="H65" s="10" t="s">
        <v>524</v>
      </c>
      <c r="I65" s="10" t="s">
        <v>524</v>
      </c>
      <c r="J65" s="10" t="s">
        <v>524</v>
      </c>
      <c r="K65" s="10" t="s">
        <v>524</v>
      </c>
      <c r="L65" s="10" t="s">
        <v>525</v>
      </c>
      <c r="M65" s="10"/>
    </row>
    <row r="66" s="1" customFormat="1" ht="43.15" customHeight="1" spans="1:13">
      <c r="A66" s="10"/>
      <c r="B66" s="10"/>
      <c r="C66" s="11"/>
      <c r="D66" s="10"/>
      <c r="E66" s="22" t="s">
        <v>508</v>
      </c>
      <c r="F66" s="10" t="s">
        <v>509</v>
      </c>
      <c r="G66" s="10" t="s">
        <v>510</v>
      </c>
      <c r="H66" s="10" t="s">
        <v>571</v>
      </c>
      <c r="I66" s="10" t="s">
        <v>512</v>
      </c>
      <c r="J66" s="10" t="s">
        <v>513</v>
      </c>
      <c r="K66" s="10" t="s">
        <v>563</v>
      </c>
      <c r="L66" s="10" t="s">
        <v>515</v>
      </c>
      <c r="M66" s="10"/>
    </row>
    <row r="67" s="1" customFormat="1" ht="43.15" customHeight="1" spans="1:13">
      <c r="A67" s="10"/>
      <c r="B67" s="10"/>
      <c r="C67" s="11"/>
      <c r="D67" s="10"/>
      <c r="E67" s="22"/>
      <c r="F67" s="10" t="s">
        <v>521</v>
      </c>
      <c r="G67" s="10" t="s">
        <v>570</v>
      </c>
      <c r="H67" s="10" t="s">
        <v>523</v>
      </c>
      <c r="I67" s="10" t="s">
        <v>570</v>
      </c>
      <c r="J67" s="10" t="s">
        <v>513</v>
      </c>
      <c r="K67" s="10" t="s">
        <v>524</v>
      </c>
      <c r="L67" s="10" t="s">
        <v>525</v>
      </c>
      <c r="M67" s="10"/>
    </row>
    <row r="68" s="1" customFormat="1" ht="43.15" customHeight="1" spans="1:13">
      <c r="A68" s="10"/>
      <c r="B68" s="10"/>
      <c r="C68" s="11"/>
      <c r="D68" s="10"/>
      <c r="E68" s="22"/>
      <c r="F68" s="10" t="s">
        <v>516</v>
      </c>
      <c r="G68" s="10" t="s">
        <v>566</v>
      </c>
      <c r="H68" s="10" t="s">
        <v>567</v>
      </c>
      <c r="I68" s="10" t="s">
        <v>568</v>
      </c>
      <c r="J68" s="10" t="s">
        <v>513</v>
      </c>
      <c r="K68" s="10" t="s">
        <v>569</v>
      </c>
      <c r="L68" s="10" t="s">
        <v>515</v>
      </c>
      <c r="M68" s="10"/>
    </row>
    <row r="69" s="1" customFormat="1" ht="43.15" customHeight="1" spans="1:13">
      <c r="A69" s="10" t="s">
        <v>157</v>
      </c>
      <c r="B69" s="10" t="s">
        <v>609</v>
      </c>
      <c r="C69" s="11">
        <v>134</v>
      </c>
      <c r="D69" s="10" t="s">
        <v>610</v>
      </c>
      <c r="E69" s="22" t="s">
        <v>539</v>
      </c>
      <c r="F69" s="10" t="s">
        <v>540</v>
      </c>
      <c r="G69" s="10" t="s">
        <v>611</v>
      </c>
      <c r="H69" s="10" t="s">
        <v>612</v>
      </c>
      <c r="I69" s="10" t="s">
        <v>611</v>
      </c>
      <c r="J69" s="10" t="s">
        <v>613</v>
      </c>
      <c r="K69" s="10" t="s">
        <v>543</v>
      </c>
      <c r="L69" s="10" t="s">
        <v>544</v>
      </c>
      <c r="M69" s="10"/>
    </row>
    <row r="70" s="1" customFormat="1" ht="43.15" customHeight="1" spans="1:13">
      <c r="A70" s="10"/>
      <c r="B70" s="10"/>
      <c r="C70" s="11"/>
      <c r="D70" s="10"/>
      <c r="E70" s="22"/>
      <c r="F70" s="10" t="s">
        <v>546</v>
      </c>
      <c r="G70" s="10" t="s">
        <v>524</v>
      </c>
      <c r="H70" s="10" t="s">
        <v>524</v>
      </c>
      <c r="I70" s="10" t="s">
        <v>524</v>
      </c>
      <c r="J70" s="10" t="s">
        <v>524</v>
      </c>
      <c r="K70" s="10" t="s">
        <v>524</v>
      </c>
      <c r="L70" s="10" t="s">
        <v>525</v>
      </c>
      <c r="M70" s="10"/>
    </row>
    <row r="71" s="1" customFormat="1" ht="43.15" customHeight="1" spans="1:13">
      <c r="A71" s="10"/>
      <c r="B71" s="10"/>
      <c r="C71" s="11"/>
      <c r="D71" s="10"/>
      <c r="E71" s="22"/>
      <c r="F71" s="10" t="s">
        <v>545</v>
      </c>
      <c r="G71" s="10" t="s">
        <v>524</v>
      </c>
      <c r="H71" s="10" t="s">
        <v>524</v>
      </c>
      <c r="I71" s="10" t="s">
        <v>524</v>
      </c>
      <c r="J71" s="10" t="s">
        <v>524</v>
      </c>
      <c r="K71" s="10" t="s">
        <v>524</v>
      </c>
      <c r="L71" s="10" t="s">
        <v>525</v>
      </c>
      <c r="M71" s="10"/>
    </row>
    <row r="72" s="1" customFormat="1" ht="43.15" customHeight="1" spans="1:13">
      <c r="A72" s="10"/>
      <c r="B72" s="10"/>
      <c r="C72" s="11"/>
      <c r="D72" s="10"/>
      <c r="E72" s="22" t="s">
        <v>526</v>
      </c>
      <c r="F72" s="10" t="s">
        <v>528</v>
      </c>
      <c r="G72" s="10" t="s">
        <v>614</v>
      </c>
      <c r="H72" s="10" t="s">
        <v>615</v>
      </c>
      <c r="I72" s="10" t="s">
        <v>616</v>
      </c>
      <c r="J72" s="10" t="s">
        <v>613</v>
      </c>
      <c r="K72" s="10" t="s">
        <v>533</v>
      </c>
      <c r="L72" s="10" t="s">
        <v>553</v>
      </c>
      <c r="M72" s="10"/>
    </row>
    <row r="73" s="1" customFormat="1" ht="43.15" customHeight="1" spans="1:13">
      <c r="A73" s="10"/>
      <c r="B73" s="10"/>
      <c r="C73" s="11"/>
      <c r="D73" s="10"/>
      <c r="E73" s="22"/>
      <c r="F73" s="10" t="s">
        <v>529</v>
      </c>
      <c r="G73" s="10" t="s">
        <v>617</v>
      </c>
      <c r="H73" s="10" t="s">
        <v>618</v>
      </c>
      <c r="I73" s="10" t="s">
        <v>619</v>
      </c>
      <c r="J73" s="10" t="s">
        <v>613</v>
      </c>
      <c r="K73" s="10" t="s">
        <v>533</v>
      </c>
      <c r="L73" s="10" t="s">
        <v>544</v>
      </c>
      <c r="M73" s="10"/>
    </row>
    <row r="74" s="1" customFormat="1" ht="43.15" customHeight="1" spans="1:13">
      <c r="A74" s="10"/>
      <c r="B74" s="10"/>
      <c r="C74" s="11"/>
      <c r="D74" s="10"/>
      <c r="E74" s="22"/>
      <c r="F74" s="10" t="s">
        <v>527</v>
      </c>
      <c r="G74" s="10" t="s">
        <v>620</v>
      </c>
      <c r="H74" s="10" t="s">
        <v>615</v>
      </c>
      <c r="I74" s="10" t="s">
        <v>620</v>
      </c>
      <c r="J74" s="10" t="s">
        <v>613</v>
      </c>
      <c r="K74" s="10" t="s">
        <v>533</v>
      </c>
      <c r="L74" s="10" t="s">
        <v>553</v>
      </c>
      <c r="M74" s="10"/>
    </row>
    <row r="75" s="1" customFormat="1" ht="43.15" customHeight="1" spans="1:13">
      <c r="A75" s="10"/>
      <c r="B75" s="10"/>
      <c r="C75" s="11"/>
      <c r="D75" s="10"/>
      <c r="E75" s="22" t="s">
        <v>534</v>
      </c>
      <c r="F75" s="10" t="s">
        <v>535</v>
      </c>
      <c r="G75" s="10" t="s">
        <v>621</v>
      </c>
      <c r="H75" s="10" t="s">
        <v>615</v>
      </c>
      <c r="I75" s="10" t="s">
        <v>552</v>
      </c>
      <c r="J75" s="10" t="s">
        <v>613</v>
      </c>
      <c r="K75" s="10" t="s">
        <v>533</v>
      </c>
      <c r="L75" s="10" t="s">
        <v>553</v>
      </c>
      <c r="M75" s="10"/>
    </row>
    <row r="76" s="1" customFormat="1" ht="43.15" customHeight="1" spans="1:13">
      <c r="A76" s="10"/>
      <c r="B76" s="10"/>
      <c r="C76" s="11"/>
      <c r="D76" s="10"/>
      <c r="E76" s="22" t="s">
        <v>508</v>
      </c>
      <c r="F76" s="10" t="s">
        <v>521</v>
      </c>
      <c r="G76" s="10" t="s">
        <v>622</v>
      </c>
      <c r="H76" s="10" t="s">
        <v>615</v>
      </c>
      <c r="I76" s="10" t="s">
        <v>622</v>
      </c>
      <c r="J76" s="10" t="s">
        <v>613</v>
      </c>
      <c r="K76" s="10" t="s">
        <v>533</v>
      </c>
      <c r="L76" s="10" t="s">
        <v>553</v>
      </c>
      <c r="M76" s="10"/>
    </row>
    <row r="77" s="1" customFormat="1" ht="43.15" customHeight="1" spans="1:13">
      <c r="A77" s="10"/>
      <c r="B77" s="10"/>
      <c r="C77" s="11"/>
      <c r="D77" s="10"/>
      <c r="E77" s="22"/>
      <c r="F77" s="10" t="s">
        <v>516</v>
      </c>
      <c r="G77" s="10" t="s">
        <v>623</v>
      </c>
      <c r="H77" s="10" t="s">
        <v>624</v>
      </c>
      <c r="I77" s="10" t="s">
        <v>625</v>
      </c>
      <c r="J77" s="10" t="s">
        <v>613</v>
      </c>
      <c r="K77" s="10" t="s">
        <v>624</v>
      </c>
      <c r="L77" s="10" t="s">
        <v>515</v>
      </c>
      <c r="M77" s="10"/>
    </row>
    <row r="78" s="1" customFormat="1" ht="43.15" customHeight="1" spans="1:13">
      <c r="A78" s="10"/>
      <c r="B78" s="10"/>
      <c r="C78" s="11"/>
      <c r="D78" s="10"/>
      <c r="E78" s="22"/>
      <c r="F78" s="10" t="s">
        <v>509</v>
      </c>
      <c r="G78" s="10" t="s">
        <v>626</v>
      </c>
      <c r="H78" s="10" t="s">
        <v>627</v>
      </c>
      <c r="I78" s="10" t="s">
        <v>628</v>
      </c>
      <c r="J78" s="10" t="s">
        <v>613</v>
      </c>
      <c r="K78" s="10" t="s">
        <v>629</v>
      </c>
      <c r="L78" s="10" t="s">
        <v>544</v>
      </c>
      <c r="M78" s="10"/>
    </row>
    <row r="79" s="2" customFormat="1" ht="37" customHeight="1" spans="1:13">
      <c r="A79" s="18" t="s">
        <v>630</v>
      </c>
      <c r="B79" s="18" t="s">
        <v>631</v>
      </c>
      <c r="C79" s="7">
        <v>36.73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</row>
    <row r="80" s="2" customFormat="1" ht="43.1" customHeight="1" spans="1:13">
      <c r="A80" s="8" t="s">
        <v>159</v>
      </c>
      <c r="B80" s="8" t="s">
        <v>632</v>
      </c>
      <c r="C80" s="9">
        <v>36.73</v>
      </c>
      <c r="D80" s="8" t="s">
        <v>633</v>
      </c>
      <c r="E80" s="19" t="s">
        <v>539</v>
      </c>
      <c r="F80" s="8" t="s">
        <v>540</v>
      </c>
      <c r="G80" s="8" t="s">
        <v>541</v>
      </c>
      <c r="H80" s="8" t="s">
        <v>634</v>
      </c>
      <c r="I80" s="8" t="s">
        <v>36</v>
      </c>
      <c r="J80" s="8" t="s">
        <v>513</v>
      </c>
      <c r="K80" s="8" t="s">
        <v>543</v>
      </c>
      <c r="L80" s="8" t="s">
        <v>544</v>
      </c>
      <c r="M80" s="8"/>
    </row>
    <row r="81" s="2" customFormat="1" ht="43.1" customHeight="1" spans="1:13">
      <c r="A81" s="8"/>
      <c r="B81" s="8"/>
      <c r="C81" s="9"/>
      <c r="D81" s="8"/>
      <c r="E81" s="19"/>
      <c r="F81" s="8" t="s">
        <v>545</v>
      </c>
      <c r="G81" s="8" t="s">
        <v>524</v>
      </c>
      <c r="H81" s="8" t="s">
        <v>524</v>
      </c>
      <c r="I81" s="8" t="s">
        <v>524</v>
      </c>
      <c r="J81" s="8" t="s">
        <v>513</v>
      </c>
      <c r="K81" s="8" t="s">
        <v>524</v>
      </c>
      <c r="L81" s="8" t="s">
        <v>525</v>
      </c>
      <c r="M81" s="8"/>
    </row>
    <row r="82" s="2" customFormat="1" ht="43.1" customHeight="1" spans="1:13">
      <c r="A82" s="8"/>
      <c r="B82" s="8"/>
      <c r="C82" s="9"/>
      <c r="D82" s="8"/>
      <c r="E82" s="19"/>
      <c r="F82" s="8" t="s">
        <v>546</v>
      </c>
      <c r="G82" s="8" t="s">
        <v>524</v>
      </c>
      <c r="H82" s="8" t="s">
        <v>524</v>
      </c>
      <c r="I82" s="8" t="s">
        <v>524</v>
      </c>
      <c r="J82" s="8" t="s">
        <v>524</v>
      </c>
      <c r="K82" s="8" t="s">
        <v>524</v>
      </c>
      <c r="L82" s="8" t="s">
        <v>525</v>
      </c>
      <c r="M82" s="8"/>
    </row>
    <row r="83" s="2" customFormat="1" ht="43.1" customHeight="1" spans="1:13">
      <c r="A83" s="8"/>
      <c r="B83" s="8"/>
      <c r="C83" s="9"/>
      <c r="D83" s="8"/>
      <c r="E83" s="19" t="s">
        <v>508</v>
      </c>
      <c r="F83" s="8" t="s">
        <v>516</v>
      </c>
      <c r="G83" s="8" t="s">
        <v>566</v>
      </c>
      <c r="H83" s="8" t="s">
        <v>567</v>
      </c>
      <c r="I83" s="8" t="s">
        <v>568</v>
      </c>
      <c r="J83" s="8" t="s">
        <v>513</v>
      </c>
      <c r="K83" s="8" t="s">
        <v>569</v>
      </c>
      <c r="L83" s="8" t="s">
        <v>515</v>
      </c>
      <c r="M83" s="8"/>
    </row>
    <row r="84" s="2" customFormat="1" ht="43.1" customHeight="1" spans="1:13">
      <c r="A84" s="8"/>
      <c r="B84" s="8"/>
      <c r="C84" s="9"/>
      <c r="D84" s="8"/>
      <c r="E84" s="19"/>
      <c r="F84" s="8" t="s">
        <v>509</v>
      </c>
      <c r="G84" s="8" t="s">
        <v>510</v>
      </c>
      <c r="H84" s="8" t="s">
        <v>571</v>
      </c>
      <c r="I84" s="8" t="s">
        <v>512</v>
      </c>
      <c r="J84" s="8" t="s">
        <v>513</v>
      </c>
      <c r="K84" s="8" t="s">
        <v>563</v>
      </c>
      <c r="L84" s="8" t="s">
        <v>515</v>
      </c>
      <c r="M84" s="8"/>
    </row>
    <row r="85" s="2" customFormat="1" ht="43.1" customHeight="1" spans="1:13">
      <c r="A85" s="8"/>
      <c r="B85" s="8"/>
      <c r="C85" s="9"/>
      <c r="D85" s="8"/>
      <c r="E85" s="19"/>
      <c r="F85" s="8" t="s">
        <v>521</v>
      </c>
      <c r="G85" s="8" t="s">
        <v>570</v>
      </c>
      <c r="H85" s="8" t="s">
        <v>523</v>
      </c>
      <c r="I85" s="8" t="s">
        <v>570</v>
      </c>
      <c r="J85" s="8" t="s">
        <v>513</v>
      </c>
      <c r="K85" s="8" t="s">
        <v>524</v>
      </c>
      <c r="L85" s="8" t="s">
        <v>525</v>
      </c>
      <c r="M85" s="8"/>
    </row>
    <row r="86" s="2" customFormat="1" ht="43.1" customHeight="1" spans="1:13">
      <c r="A86" s="8"/>
      <c r="B86" s="8"/>
      <c r="C86" s="9"/>
      <c r="D86" s="8"/>
      <c r="E86" s="19" t="s">
        <v>534</v>
      </c>
      <c r="F86" s="8" t="s">
        <v>535</v>
      </c>
      <c r="G86" s="8" t="s">
        <v>538</v>
      </c>
      <c r="H86" s="8" t="s">
        <v>537</v>
      </c>
      <c r="I86" s="8" t="s">
        <v>538</v>
      </c>
      <c r="J86" s="8" t="s">
        <v>513</v>
      </c>
      <c r="K86" s="8" t="s">
        <v>533</v>
      </c>
      <c r="L86" s="8" t="s">
        <v>515</v>
      </c>
      <c r="M86" s="8"/>
    </row>
    <row r="87" s="2" customFormat="1" ht="43.1" customHeight="1" spans="1:13">
      <c r="A87" s="8"/>
      <c r="B87" s="8"/>
      <c r="C87" s="9"/>
      <c r="D87" s="8"/>
      <c r="E87" s="19" t="s">
        <v>526</v>
      </c>
      <c r="F87" s="8" t="s">
        <v>527</v>
      </c>
      <c r="G87" s="8" t="s">
        <v>524</v>
      </c>
      <c r="H87" s="8" t="s">
        <v>524</v>
      </c>
      <c r="I87" s="8" t="s">
        <v>524</v>
      </c>
      <c r="J87" s="8" t="s">
        <v>524</v>
      </c>
      <c r="K87" s="8" t="s">
        <v>524</v>
      </c>
      <c r="L87" s="8" t="s">
        <v>525</v>
      </c>
      <c r="M87" s="8"/>
    </row>
    <row r="88" s="2" customFormat="1" ht="43.1" customHeight="1" spans="1:13">
      <c r="A88" s="8"/>
      <c r="B88" s="8"/>
      <c r="C88" s="9"/>
      <c r="D88" s="8"/>
      <c r="E88" s="19"/>
      <c r="F88" s="8" t="s">
        <v>529</v>
      </c>
      <c r="G88" s="8" t="s">
        <v>635</v>
      </c>
      <c r="H88" s="8" t="s">
        <v>574</v>
      </c>
      <c r="I88" s="8" t="s">
        <v>636</v>
      </c>
      <c r="J88" s="8" t="s">
        <v>513</v>
      </c>
      <c r="K88" s="8" t="s">
        <v>533</v>
      </c>
      <c r="L88" s="8" t="s">
        <v>515</v>
      </c>
      <c r="M88" s="8"/>
    </row>
    <row r="89" s="2" customFormat="1" ht="43.1" customHeight="1" spans="1:13">
      <c r="A89" s="8"/>
      <c r="B89" s="8"/>
      <c r="C89" s="9"/>
      <c r="D89" s="8"/>
      <c r="E89" s="19"/>
      <c r="F89" s="8" t="s">
        <v>528</v>
      </c>
      <c r="G89" s="8" t="s">
        <v>524</v>
      </c>
      <c r="H89" s="8" t="s">
        <v>524</v>
      </c>
      <c r="I89" s="8" t="s">
        <v>524</v>
      </c>
      <c r="J89" s="8" t="s">
        <v>524</v>
      </c>
      <c r="K89" s="8" t="s">
        <v>524</v>
      </c>
      <c r="L89" s="8" t="s">
        <v>525</v>
      </c>
      <c r="M89" s="8"/>
    </row>
    <row r="90" s="2" customFormat="1" ht="28.45" customHeight="1" spans="1:13">
      <c r="A90" s="18" t="s">
        <v>637</v>
      </c>
      <c r="B90" s="18" t="s">
        <v>638</v>
      </c>
      <c r="C90" s="7">
        <f>SUM(C91:C120)</f>
        <v>513.909593</v>
      </c>
      <c r="D90" s="19"/>
      <c r="E90" s="19"/>
      <c r="F90" s="19"/>
      <c r="G90" s="19"/>
      <c r="H90" s="19"/>
      <c r="I90" s="19"/>
      <c r="J90" s="19"/>
      <c r="K90" s="19"/>
      <c r="L90" s="19"/>
      <c r="M90" s="19"/>
    </row>
    <row r="91" s="2" customFormat="1" ht="43.1" customHeight="1" spans="1:13">
      <c r="A91" s="8" t="s">
        <v>161</v>
      </c>
      <c r="B91" s="8" t="s">
        <v>639</v>
      </c>
      <c r="C91" s="9">
        <v>129.86</v>
      </c>
      <c r="D91" s="8" t="s">
        <v>640</v>
      </c>
      <c r="E91" s="19" t="s">
        <v>508</v>
      </c>
      <c r="F91" s="8" t="s">
        <v>516</v>
      </c>
      <c r="G91" s="8" t="s">
        <v>566</v>
      </c>
      <c r="H91" s="8" t="s">
        <v>567</v>
      </c>
      <c r="I91" s="8" t="s">
        <v>568</v>
      </c>
      <c r="J91" s="8" t="s">
        <v>513</v>
      </c>
      <c r="K91" s="8" t="s">
        <v>569</v>
      </c>
      <c r="L91" s="8" t="s">
        <v>515</v>
      </c>
      <c r="M91" s="8"/>
    </row>
    <row r="92" s="2" customFormat="1" ht="43.1" customHeight="1" spans="1:13">
      <c r="A92" s="8"/>
      <c r="B92" s="8"/>
      <c r="C92" s="9"/>
      <c r="D92" s="8"/>
      <c r="E92" s="19"/>
      <c r="F92" s="8" t="s">
        <v>509</v>
      </c>
      <c r="G92" s="8" t="s">
        <v>510</v>
      </c>
      <c r="H92" s="8" t="s">
        <v>571</v>
      </c>
      <c r="I92" s="8" t="s">
        <v>512</v>
      </c>
      <c r="J92" s="8" t="s">
        <v>513</v>
      </c>
      <c r="K92" s="8" t="s">
        <v>563</v>
      </c>
      <c r="L92" s="8" t="s">
        <v>515</v>
      </c>
      <c r="M92" s="8"/>
    </row>
    <row r="93" s="2" customFormat="1" ht="43.1" customHeight="1" spans="1:13">
      <c r="A93" s="8"/>
      <c r="B93" s="8"/>
      <c r="C93" s="9"/>
      <c r="D93" s="8"/>
      <c r="E93" s="19"/>
      <c r="F93" s="8" t="s">
        <v>521</v>
      </c>
      <c r="G93" s="8" t="s">
        <v>570</v>
      </c>
      <c r="H93" s="8" t="s">
        <v>523</v>
      </c>
      <c r="I93" s="8" t="s">
        <v>641</v>
      </c>
      <c r="J93" s="8" t="s">
        <v>513</v>
      </c>
      <c r="K93" s="8" t="s">
        <v>563</v>
      </c>
      <c r="L93" s="8" t="s">
        <v>515</v>
      </c>
      <c r="M93" s="8"/>
    </row>
    <row r="94" s="2" customFormat="1" ht="43.1" customHeight="1" spans="1:13">
      <c r="A94" s="8"/>
      <c r="B94" s="8"/>
      <c r="C94" s="9"/>
      <c r="D94" s="8"/>
      <c r="E94" s="19" t="s">
        <v>539</v>
      </c>
      <c r="F94" s="8" t="s">
        <v>546</v>
      </c>
      <c r="G94" s="8" t="s">
        <v>524</v>
      </c>
      <c r="H94" s="8" t="s">
        <v>524</v>
      </c>
      <c r="I94" s="8" t="s">
        <v>524</v>
      </c>
      <c r="J94" s="8" t="s">
        <v>642</v>
      </c>
      <c r="K94" s="8" t="s">
        <v>524</v>
      </c>
      <c r="L94" s="8" t="s">
        <v>525</v>
      </c>
      <c r="M94" s="8"/>
    </row>
    <row r="95" s="2" customFormat="1" ht="43.1" customHeight="1" spans="1:13">
      <c r="A95" s="8"/>
      <c r="B95" s="8"/>
      <c r="C95" s="9"/>
      <c r="D95" s="8"/>
      <c r="E95" s="19"/>
      <c r="F95" s="8" t="s">
        <v>545</v>
      </c>
      <c r="G95" s="8" t="s">
        <v>524</v>
      </c>
      <c r="H95" s="8" t="s">
        <v>524</v>
      </c>
      <c r="I95" s="8" t="s">
        <v>524</v>
      </c>
      <c r="J95" s="8" t="s">
        <v>513</v>
      </c>
      <c r="K95" s="8" t="s">
        <v>524</v>
      </c>
      <c r="L95" s="8" t="s">
        <v>525</v>
      </c>
      <c r="M95" s="8"/>
    </row>
    <row r="96" s="2" customFormat="1" ht="43.1" customHeight="1" spans="1:13">
      <c r="A96" s="8"/>
      <c r="B96" s="8"/>
      <c r="C96" s="9"/>
      <c r="D96" s="8"/>
      <c r="E96" s="19"/>
      <c r="F96" s="8" t="s">
        <v>540</v>
      </c>
      <c r="G96" s="8" t="s">
        <v>541</v>
      </c>
      <c r="H96" s="8" t="s">
        <v>643</v>
      </c>
      <c r="I96" s="8" t="s">
        <v>36</v>
      </c>
      <c r="J96" s="8" t="s">
        <v>513</v>
      </c>
      <c r="K96" s="8" t="s">
        <v>543</v>
      </c>
      <c r="L96" s="8" t="s">
        <v>544</v>
      </c>
      <c r="M96" s="8"/>
    </row>
    <row r="97" s="2" customFormat="1" ht="43.1" customHeight="1" spans="1:13">
      <c r="A97" s="8"/>
      <c r="B97" s="8"/>
      <c r="C97" s="9"/>
      <c r="D97" s="8"/>
      <c r="E97" s="19" t="s">
        <v>534</v>
      </c>
      <c r="F97" s="8" t="s">
        <v>535</v>
      </c>
      <c r="G97" s="8" t="s">
        <v>538</v>
      </c>
      <c r="H97" s="8" t="s">
        <v>537</v>
      </c>
      <c r="I97" s="8" t="s">
        <v>644</v>
      </c>
      <c r="J97" s="8" t="s">
        <v>513</v>
      </c>
      <c r="K97" s="8" t="s">
        <v>533</v>
      </c>
      <c r="L97" s="8" t="s">
        <v>515</v>
      </c>
      <c r="M97" s="8"/>
    </row>
    <row r="98" s="2" customFormat="1" ht="43.1" customHeight="1" spans="1:13">
      <c r="A98" s="8"/>
      <c r="B98" s="8"/>
      <c r="C98" s="9"/>
      <c r="D98" s="8"/>
      <c r="E98" s="19" t="s">
        <v>526</v>
      </c>
      <c r="F98" s="8" t="s">
        <v>527</v>
      </c>
      <c r="G98" s="8" t="s">
        <v>524</v>
      </c>
      <c r="H98" s="8" t="s">
        <v>524</v>
      </c>
      <c r="I98" s="8" t="s">
        <v>524</v>
      </c>
      <c r="J98" s="8" t="s">
        <v>513</v>
      </c>
      <c r="K98" s="8" t="s">
        <v>524</v>
      </c>
      <c r="L98" s="8" t="s">
        <v>525</v>
      </c>
      <c r="M98" s="8"/>
    </row>
    <row r="99" s="2" customFormat="1" ht="43.1" customHeight="1" spans="1:13">
      <c r="A99" s="8"/>
      <c r="B99" s="8"/>
      <c r="C99" s="9"/>
      <c r="D99" s="8"/>
      <c r="E99" s="19"/>
      <c r="F99" s="8" t="s">
        <v>529</v>
      </c>
      <c r="G99" s="8" t="s">
        <v>645</v>
      </c>
      <c r="H99" s="8" t="s">
        <v>574</v>
      </c>
      <c r="I99" s="8" t="s">
        <v>645</v>
      </c>
      <c r="J99" s="8" t="s">
        <v>513</v>
      </c>
      <c r="K99" s="8" t="s">
        <v>533</v>
      </c>
      <c r="L99" s="8" t="s">
        <v>515</v>
      </c>
      <c r="M99" s="8"/>
    </row>
    <row r="100" s="2" customFormat="1" ht="43.1" customHeight="1" spans="1:13">
      <c r="A100" s="8"/>
      <c r="B100" s="8"/>
      <c r="C100" s="9"/>
      <c r="D100" s="8"/>
      <c r="E100" s="19"/>
      <c r="F100" s="8" t="s">
        <v>528</v>
      </c>
      <c r="G100" s="8" t="s">
        <v>524</v>
      </c>
      <c r="H100" s="8" t="s">
        <v>524</v>
      </c>
      <c r="I100" s="8" t="s">
        <v>524</v>
      </c>
      <c r="J100" s="8" t="s">
        <v>513</v>
      </c>
      <c r="K100" s="8" t="s">
        <v>524</v>
      </c>
      <c r="L100" s="8" t="s">
        <v>525</v>
      </c>
      <c r="M100" s="8"/>
    </row>
    <row r="101" s="2" customFormat="1" ht="43.1" customHeight="1" spans="1:13">
      <c r="A101" s="8" t="s">
        <v>161</v>
      </c>
      <c r="B101" s="8" t="s">
        <v>646</v>
      </c>
      <c r="C101" s="9">
        <v>364.049593</v>
      </c>
      <c r="D101" s="8" t="s">
        <v>647</v>
      </c>
      <c r="E101" s="19" t="s">
        <v>508</v>
      </c>
      <c r="F101" s="8" t="s">
        <v>516</v>
      </c>
      <c r="G101" s="8" t="s">
        <v>648</v>
      </c>
      <c r="H101" s="8" t="s">
        <v>649</v>
      </c>
      <c r="I101" s="8" t="s">
        <v>648</v>
      </c>
      <c r="J101" s="8" t="s">
        <v>650</v>
      </c>
      <c r="K101" s="8" t="s">
        <v>520</v>
      </c>
      <c r="L101" s="8" t="s">
        <v>515</v>
      </c>
      <c r="M101" s="8"/>
    </row>
    <row r="102" s="2" customFormat="1" ht="43.1" customHeight="1" spans="1:13">
      <c r="A102" s="8"/>
      <c r="B102" s="8"/>
      <c r="C102" s="9"/>
      <c r="D102" s="8"/>
      <c r="E102" s="19"/>
      <c r="F102" s="8" t="s">
        <v>521</v>
      </c>
      <c r="G102" s="8" t="s">
        <v>651</v>
      </c>
      <c r="H102" s="8" t="s">
        <v>555</v>
      </c>
      <c r="I102" s="8" t="s">
        <v>652</v>
      </c>
      <c r="J102" s="8" t="s">
        <v>650</v>
      </c>
      <c r="K102" s="8" t="s">
        <v>524</v>
      </c>
      <c r="L102" s="8" t="s">
        <v>525</v>
      </c>
      <c r="M102" s="8"/>
    </row>
    <row r="103" s="2" customFormat="1" ht="43.1" customHeight="1" spans="1:13">
      <c r="A103" s="8"/>
      <c r="B103" s="8"/>
      <c r="C103" s="9"/>
      <c r="D103" s="8"/>
      <c r="E103" s="19"/>
      <c r="F103" s="8" t="s">
        <v>509</v>
      </c>
      <c r="G103" s="8" t="s">
        <v>510</v>
      </c>
      <c r="H103" s="8" t="s">
        <v>561</v>
      </c>
      <c r="I103" s="8" t="s">
        <v>653</v>
      </c>
      <c r="J103" s="8" t="s">
        <v>650</v>
      </c>
      <c r="K103" s="8" t="s">
        <v>563</v>
      </c>
      <c r="L103" s="8" t="s">
        <v>544</v>
      </c>
      <c r="M103" s="8"/>
    </row>
    <row r="104" s="2" customFormat="1" ht="43.1" customHeight="1" spans="1:13">
      <c r="A104" s="8"/>
      <c r="B104" s="8"/>
      <c r="C104" s="9"/>
      <c r="D104" s="8"/>
      <c r="E104" s="19" t="s">
        <v>539</v>
      </c>
      <c r="F104" s="8" t="s">
        <v>546</v>
      </c>
      <c r="G104" s="8" t="s">
        <v>524</v>
      </c>
      <c r="H104" s="8" t="s">
        <v>524</v>
      </c>
      <c r="I104" s="8" t="s">
        <v>524</v>
      </c>
      <c r="J104" s="8" t="s">
        <v>650</v>
      </c>
      <c r="K104" s="8" t="s">
        <v>524</v>
      </c>
      <c r="L104" s="8" t="s">
        <v>515</v>
      </c>
      <c r="M104" s="8"/>
    </row>
    <row r="105" s="2" customFormat="1" ht="43.1" customHeight="1" spans="1:13">
      <c r="A105" s="8"/>
      <c r="B105" s="8"/>
      <c r="C105" s="9"/>
      <c r="D105" s="8"/>
      <c r="E105" s="19"/>
      <c r="F105" s="8" t="s">
        <v>545</v>
      </c>
      <c r="G105" s="8" t="s">
        <v>524</v>
      </c>
      <c r="H105" s="8" t="s">
        <v>524</v>
      </c>
      <c r="I105" s="8" t="s">
        <v>524</v>
      </c>
      <c r="J105" s="8" t="s">
        <v>650</v>
      </c>
      <c r="K105" s="8" t="s">
        <v>524</v>
      </c>
      <c r="L105" s="8" t="s">
        <v>515</v>
      </c>
      <c r="M105" s="8"/>
    </row>
    <row r="106" s="2" customFormat="1" ht="43.1" customHeight="1" spans="1:13">
      <c r="A106" s="8"/>
      <c r="B106" s="8"/>
      <c r="C106" s="9"/>
      <c r="D106" s="8"/>
      <c r="E106" s="19"/>
      <c r="F106" s="8" t="s">
        <v>540</v>
      </c>
      <c r="G106" s="8" t="s">
        <v>654</v>
      </c>
      <c r="H106" s="8" t="s">
        <v>655</v>
      </c>
      <c r="I106" s="8" t="s">
        <v>656</v>
      </c>
      <c r="J106" s="8" t="s">
        <v>657</v>
      </c>
      <c r="K106" s="8" t="s">
        <v>563</v>
      </c>
      <c r="L106" s="8" t="s">
        <v>544</v>
      </c>
      <c r="M106" s="8"/>
    </row>
    <row r="107" s="2" customFormat="1" ht="43.1" customHeight="1" spans="1:13">
      <c r="A107" s="8"/>
      <c r="B107" s="8"/>
      <c r="C107" s="9"/>
      <c r="D107" s="8"/>
      <c r="E107" s="19" t="s">
        <v>534</v>
      </c>
      <c r="F107" s="8" t="s">
        <v>535</v>
      </c>
      <c r="G107" s="8" t="s">
        <v>535</v>
      </c>
      <c r="H107" s="8" t="s">
        <v>658</v>
      </c>
      <c r="I107" s="8" t="s">
        <v>615</v>
      </c>
      <c r="J107" s="8" t="s">
        <v>650</v>
      </c>
      <c r="K107" s="8" t="s">
        <v>533</v>
      </c>
      <c r="L107" s="8" t="s">
        <v>553</v>
      </c>
      <c r="M107" s="8"/>
    </row>
    <row r="108" s="2" customFormat="1" ht="43.1" customHeight="1" spans="1:13">
      <c r="A108" s="8"/>
      <c r="B108" s="8"/>
      <c r="C108" s="9"/>
      <c r="D108" s="8"/>
      <c r="E108" s="19" t="s">
        <v>526</v>
      </c>
      <c r="F108" s="8" t="s">
        <v>528</v>
      </c>
      <c r="G108" s="8" t="s">
        <v>524</v>
      </c>
      <c r="H108" s="8" t="s">
        <v>524</v>
      </c>
      <c r="I108" s="8" t="s">
        <v>524</v>
      </c>
      <c r="J108" s="8" t="s">
        <v>650</v>
      </c>
      <c r="K108" s="8" t="s">
        <v>524</v>
      </c>
      <c r="L108" s="8" t="s">
        <v>515</v>
      </c>
      <c r="M108" s="8"/>
    </row>
    <row r="109" s="2" customFormat="1" ht="43.1" customHeight="1" spans="1:13">
      <c r="A109" s="8"/>
      <c r="B109" s="8"/>
      <c r="C109" s="9"/>
      <c r="D109" s="8"/>
      <c r="E109" s="19"/>
      <c r="F109" s="8" t="s">
        <v>529</v>
      </c>
      <c r="G109" s="8" t="s">
        <v>659</v>
      </c>
      <c r="H109" s="8" t="s">
        <v>660</v>
      </c>
      <c r="I109" s="8" t="s">
        <v>661</v>
      </c>
      <c r="J109" s="8" t="s">
        <v>650</v>
      </c>
      <c r="K109" s="8" t="s">
        <v>524</v>
      </c>
      <c r="L109" s="8" t="s">
        <v>544</v>
      </c>
      <c r="M109" s="8"/>
    </row>
    <row r="110" s="2" customFormat="1" ht="43.1" customHeight="1" spans="1:13">
      <c r="A110" s="8"/>
      <c r="B110" s="8"/>
      <c r="C110" s="9"/>
      <c r="D110" s="8"/>
      <c r="E110" s="19"/>
      <c r="F110" s="8" t="s">
        <v>527</v>
      </c>
      <c r="G110" s="8" t="s">
        <v>524</v>
      </c>
      <c r="H110" s="8" t="s">
        <v>524</v>
      </c>
      <c r="I110" s="8" t="s">
        <v>524</v>
      </c>
      <c r="J110" s="8" t="s">
        <v>650</v>
      </c>
      <c r="K110" s="8" t="s">
        <v>524</v>
      </c>
      <c r="L110" s="8" t="s">
        <v>525</v>
      </c>
      <c r="M110" s="8"/>
    </row>
    <row r="111" s="2" customFormat="1" ht="43.1" customHeight="1" spans="1:13">
      <c r="A111" s="8" t="s">
        <v>161</v>
      </c>
      <c r="B111" s="8" t="s">
        <v>662</v>
      </c>
      <c r="C111" s="9">
        <v>20</v>
      </c>
      <c r="D111" s="8" t="s">
        <v>663</v>
      </c>
      <c r="E111" s="19" t="s">
        <v>539</v>
      </c>
      <c r="F111" s="8" t="s">
        <v>540</v>
      </c>
      <c r="G111" s="8" t="s">
        <v>664</v>
      </c>
      <c r="H111" s="8" t="s">
        <v>665</v>
      </c>
      <c r="I111" s="8" t="s">
        <v>666</v>
      </c>
      <c r="J111" s="8" t="s">
        <v>657</v>
      </c>
      <c r="K111" s="8" t="s">
        <v>563</v>
      </c>
      <c r="L111" s="8" t="s">
        <v>544</v>
      </c>
      <c r="M111" s="8"/>
    </row>
    <row r="112" s="2" customFormat="1" ht="43.1" customHeight="1" spans="1:13">
      <c r="A112" s="8"/>
      <c r="B112" s="8"/>
      <c r="C112" s="9"/>
      <c r="D112" s="8"/>
      <c r="E112" s="19"/>
      <c r="F112" s="8" t="s">
        <v>545</v>
      </c>
      <c r="G112" s="8" t="s">
        <v>524</v>
      </c>
      <c r="H112" s="8" t="s">
        <v>524</v>
      </c>
      <c r="I112" s="8" t="s">
        <v>524</v>
      </c>
      <c r="J112" s="8" t="s">
        <v>657</v>
      </c>
      <c r="K112" s="8" t="s">
        <v>524</v>
      </c>
      <c r="L112" s="8" t="s">
        <v>515</v>
      </c>
      <c r="M112" s="8"/>
    </row>
    <row r="113" s="2" customFormat="1" ht="43.1" customHeight="1" spans="1:13">
      <c r="A113" s="8"/>
      <c r="B113" s="8"/>
      <c r="C113" s="9"/>
      <c r="D113" s="8"/>
      <c r="E113" s="19"/>
      <c r="F113" s="8" t="s">
        <v>546</v>
      </c>
      <c r="G113" s="8" t="s">
        <v>524</v>
      </c>
      <c r="H113" s="8" t="s">
        <v>524</v>
      </c>
      <c r="I113" s="8" t="s">
        <v>524</v>
      </c>
      <c r="J113" s="8" t="s">
        <v>657</v>
      </c>
      <c r="K113" s="8" t="s">
        <v>524</v>
      </c>
      <c r="L113" s="8" t="s">
        <v>515</v>
      </c>
      <c r="M113" s="8"/>
    </row>
    <row r="114" s="2" customFormat="1" ht="43.1" customHeight="1" spans="1:13">
      <c r="A114" s="8"/>
      <c r="B114" s="8"/>
      <c r="C114" s="9"/>
      <c r="D114" s="8"/>
      <c r="E114" s="19" t="s">
        <v>526</v>
      </c>
      <c r="F114" s="8" t="s">
        <v>527</v>
      </c>
      <c r="G114" s="8" t="s">
        <v>524</v>
      </c>
      <c r="H114" s="8" t="s">
        <v>524</v>
      </c>
      <c r="I114" s="8" t="s">
        <v>524</v>
      </c>
      <c r="J114" s="8" t="s">
        <v>657</v>
      </c>
      <c r="K114" s="8" t="s">
        <v>524</v>
      </c>
      <c r="L114" s="8" t="s">
        <v>525</v>
      </c>
      <c r="M114" s="8"/>
    </row>
    <row r="115" s="2" customFormat="1" ht="43.1" customHeight="1" spans="1:13">
      <c r="A115" s="8"/>
      <c r="B115" s="8"/>
      <c r="C115" s="9"/>
      <c r="D115" s="8"/>
      <c r="E115" s="19"/>
      <c r="F115" s="8" t="s">
        <v>528</v>
      </c>
      <c r="G115" s="8" t="s">
        <v>524</v>
      </c>
      <c r="H115" s="8" t="s">
        <v>524</v>
      </c>
      <c r="I115" s="8" t="s">
        <v>524</v>
      </c>
      <c r="J115" s="8" t="s">
        <v>657</v>
      </c>
      <c r="K115" s="8" t="s">
        <v>524</v>
      </c>
      <c r="L115" s="8" t="s">
        <v>515</v>
      </c>
      <c r="M115" s="8"/>
    </row>
    <row r="116" s="2" customFormat="1" ht="43.1" customHeight="1" spans="1:13">
      <c r="A116" s="8"/>
      <c r="B116" s="8"/>
      <c r="C116" s="9"/>
      <c r="D116" s="8"/>
      <c r="E116" s="19"/>
      <c r="F116" s="8" t="s">
        <v>529</v>
      </c>
      <c r="G116" s="8" t="s">
        <v>667</v>
      </c>
      <c r="H116" s="8" t="s">
        <v>668</v>
      </c>
      <c r="I116" s="8" t="s">
        <v>669</v>
      </c>
      <c r="J116" s="8" t="s">
        <v>657</v>
      </c>
      <c r="K116" s="8" t="s">
        <v>524</v>
      </c>
      <c r="L116" s="8" t="s">
        <v>544</v>
      </c>
      <c r="M116" s="8"/>
    </row>
    <row r="117" s="2" customFormat="1" ht="43.1" customHeight="1" spans="1:13">
      <c r="A117" s="8"/>
      <c r="B117" s="8"/>
      <c r="C117" s="9"/>
      <c r="D117" s="8"/>
      <c r="E117" s="19" t="s">
        <v>508</v>
      </c>
      <c r="F117" s="8" t="s">
        <v>509</v>
      </c>
      <c r="G117" s="8" t="s">
        <v>510</v>
      </c>
      <c r="H117" s="8" t="s">
        <v>561</v>
      </c>
      <c r="I117" s="8" t="s">
        <v>653</v>
      </c>
      <c r="J117" s="8" t="s">
        <v>657</v>
      </c>
      <c r="K117" s="8" t="s">
        <v>563</v>
      </c>
      <c r="L117" s="8" t="s">
        <v>544</v>
      </c>
      <c r="M117" s="8"/>
    </row>
    <row r="118" s="2" customFormat="1" ht="43.1" customHeight="1" spans="1:13">
      <c r="A118" s="8"/>
      <c r="B118" s="8"/>
      <c r="C118" s="9"/>
      <c r="D118" s="8"/>
      <c r="E118" s="19"/>
      <c r="F118" s="8" t="s">
        <v>516</v>
      </c>
      <c r="G118" s="8" t="s">
        <v>670</v>
      </c>
      <c r="H118" s="8" t="s">
        <v>671</v>
      </c>
      <c r="I118" s="8" t="s">
        <v>670</v>
      </c>
      <c r="J118" s="8" t="s">
        <v>657</v>
      </c>
      <c r="K118" s="8" t="s">
        <v>520</v>
      </c>
      <c r="L118" s="8" t="s">
        <v>515</v>
      </c>
      <c r="M118" s="8"/>
    </row>
    <row r="119" s="2" customFormat="1" ht="43.1" customHeight="1" spans="1:13">
      <c r="A119" s="8"/>
      <c r="B119" s="8"/>
      <c r="C119" s="9"/>
      <c r="D119" s="8"/>
      <c r="E119" s="19"/>
      <c r="F119" s="8" t="s">
        <v>521</v>
      </c>
      <c r="G119" s="8" t="s">
        <v>672</v>
      </c>
      <c r="H119" s="8" t="s">
        <v>555</v>
      </c>
      <c r="I119" s="8" t="s">
        <v>652</v>
      </c>
      <c r="J119" s="8" t="s">
        <v>657</v>
      </c>
      <c r="K119" s="8" t="s">
        <v>524</v>
      </c>
      <c r="L119" s="8" t="s">
        <v>525</v>
      </c>
      <c r="M119" s="8"/>
    </row>
    <row r="120" s="2" customFormat="1" ht="43.1" customHeight="1" spans="1:13">
      <c r="A120" s="8"/>
      <c r="B120" s="8"/>
      <c r="C120" s="9"/>
      <c r="D120" s="8"/>
      <c r="E120" s="19" t="s">
        <v>534</v>
      </c>
      <c r="F120" s="8" t="s">
        <v>535</v>
      </c>
      <c r="G120" s="8" t="s">
        <v>535</v>
      </c>
      <c r="H120" s="8" t="s">
        <v>658</v>
      </c>
      <c r="I120" s="8" t="s">
        <v>615</v>
      </c>
      <c r="J120" s="8" t="s">
        <v>657</v>
      </c>
      <c r="K120" s="8" t="s">
        <v>533</v>
      </c>
      <c r="L120" s="8" t="s">
        <v>553</v>
      </c>
      <c r="M120" s="8"/>
    </row>
    <row r="121" s="2" customFormat="1" ht="28.45" customHeight="1" spans="1:13">
      <c r="A121" s="18" t="s">
        <v>673</v>
      </c>
      <c r="B121" s="18" t="s">
        <v>674</v>
      </c>
      <c r="C121" s="7">
        <v>74.53</v>
      </c>
      <c r="D121" s="19"/>
      <c r="E121" s="19"/>
      <c r="F121" s="19"/>
      <c r="G121" s="19"/>
      <c r="H121" s="19"/>
      <c r="I121" s="19"/>
      <c r="J121" s="19"/>
      <c r="K121" s="19"/>
      <c r="L121" s="19"/>
      <c r="M121" s="19"/>
    </row>
    <row r="122" s="2" customFormat="1" ht="43.1" customHeight="1" spans="1:13">
      <c r="A122" s="8" t="s">
        <v>163</v>
      </c>
      <c r="B122" s="8" t="s">
        <v>675</v>
      </c>
      <c r="C122" s="9">
        <v>48.53</v>
      </c>
      <c r="D122" s="8" t="s">
        <v>676</v>
      </c>
      <c r="E122" s="19" t="s">
        <v>526</v>
      </c>
      <c r="F122" s="8" t="s">
        <v>528</v>
      </c>
      <c r="G122" s="8" t="s">
        <v>524</v>
      </c>
      <c r="H122" s="8" t="s">
        <v>524</v>
      </c>
      <c r="I122" s="8" t="s">
        <v>524</v>
      </c>
      <c r="J122" s="8" t="s">
        <v>513</v>
      </c>
      <c r="K122" s="8" t="s">
        <v>524</v>
      </c>
      <c r="L122" s="8" t="s">
        <v>525</v>
      </c>
      <c r="M122" s="8"/>
    </row>
    <row r="123" s="2" customFormat="1" ht="43.1" customHeight="1" spans="1:13">
      <c r="A123" s="8"/>
      <c r="B123" s="8"/>
      <c r="C123" s="9"/>
      <c r="D123" s="8"/>
      <c r="E123" s="19"/>
      <c r="F123" s="8" t="s">
        <v>529</v>
      </c>
      <c r="G123" s="8" t="s">
        <v>677</v>
      </c>
      <c r="H123" s="8" t="s">
        <v>574</v>
      </c>
      <c r="I123" s="8" t="s">
        <v>678</v>
      </c>
      <c r="J123" s="8" t="s">
        <v>513</v>
      </c>
      <c r="K123" s="8" t="s">
        <v>533</v>
      </c>
      <c r="L123" s="8" t="s">
        <v>525</v>
      </c>
      <c r="M123" s="8"/>
    </row>
    <row r="124" s="2" customFormat="1" ht="43.1" customHeight="1" spans="1:13">
      <c r="A124" s="8"/>
      <c r="B124" s="8"/>
      <c r="C124" s="9"/>
      <c r="D124" s="8"/>
      <c r="E124" s="19"/>
      <c r="F124" s="8" t="s">
        <v>527</v>
      </c>
      <c r="G124" s="8" t="s">
        <v>524</v>
      </c>
      <c r="H124" s="8" t="s">
        <v>524</v>
      </c>
      <c r="I124" s="8" t="s">
        <v>524</v>
      </c>
      <c r="J124" s="8" t="s">
        <v>513</v>
      </c>
      <c r="K124" s="8" t="s">
        <v>524</v>
      </c>
      <c r="L124" s="8" t="s">
        <v>525</v>
      </c>
      <c r="M124" s="8"/>
    </row>
    <row r="125" s="2" customFormat="1" ht="43.1" customHeight="1" spans="1:13">
      <c r="A125" s="8"/>
      <c r="B125" s="8"/>
      <c r="C125" s="9"/>
      <c r="D125" s="8"/>
      <c r="E125" s="19" t="s">
        <v>508</v>
      </c>
      <c r="F125" s="8" t="s">
        <v>509</v>
      </c>
      <c r="G125" s="8" t="s">
        <v>510</v>
      </c>
      <c r="H125" s="8" t="s">
        <v>571</v>
      </c>
      <c r="I125" s="8" t="s">
        <v>512</v>
      </c>
      <c r="J125" s="8" t="s">
        <v>513</v>
      </c>
      <c r="K125" s="8" t="s">
        <v>563</v>
      </c>
      <c r="L125" s="8" t="s">
        <v>515</v>
      </c>
      <c r="M125" s="8"/>
    </row>
    <row r="126" s="2" customFormat="1" ht="43.1" customHeight="1" spans="1:13">
      <c r="A126" s="8"/>
      <c r="B126" s="8"/>
      <c r="C126" s="9"/>
      <c r="D126" s="8"/>
      <c r="E126" s="19"/>
      <c r="F126" s="8" t="s">
        <v>516</v>
      </c>
      <c r="G126" s="8" t="s">
        <v>566</v>
      </c>
      <c r="H126" s="8" t="s">
        <v>567</v>
      </c>
      <c r="I126" s="8" t="s">
        <v>568</v>
      </c>
      <c r="J126" s="8" t="s">
        <v>513</v>
      </c>
      <c r="K126" s="8" t="s">
        <v>569</v>
      </c>
      <c r="L126" s="8" t="s">
        <v>515</v>
      </c>
      <c r="M126" s="8"/>
    </row>
    <row r="127" s="2" customFormat="1" ht="43.1" customHeight="1" spans="1:13">
      <c r="A127" s="8"/>
      <c r="B127" s="8"/>
      <c r="C127" s="9"/>
      <c r="D127" s="8"/>
      <c r="E127" s="19"/>
      <c r="F127" s="8" t="s">
        <v>521</v>
      </c>
      <c r="G127" s="8" t="s">
        <v>570</v>
      </c>
      <c r="H127" s="8" t="s">
        <v>523</v>
      </c>
      <c r="I127" s="8" t="s">
        <v>570</v>
      </c>
      <c r="J127" s="8" t="s">
        <v>513</v>
      </c>
      <c r="K127" s="8" t="s">
        <v>524</v>
      </c>
      <c r="L127" s="8" t="s">
        <v>525</v>
      </c>
      <c r="M127" s="8"/>
    </row>
    <row r="128" s="2" customFormat="1" ht="43.1" customHeight="1" spans="1:13">
      <c r="A128" s="8"/>
      <c r="B128" s="8"/>
      <c r="C128" s="9"/>
      <c r="D128" s="8"/>
      <c r="E128" s="19" t="s">
        <v>534</v>
      </c>
      <c r="F128" s="8" t="s">
        <v>535</v>
      </c>
      <c r="G128" s="8" t="s">
        <v>538</v>
      </c>
      <c r="H128" s="8" t="s">
        <v>537</v>
      </c>
      <c r="I128" s="8" t="s">
        <v>538</v>
      </c>
      <c r="J128" s="8" t="s">
        <v>513</v>
      </c>
      <c r="K128" s="8" t="s">
        <v>533</v>
      </c>
      <c r="L128" s="8" t="s">
        <v>553</v>
      </c>
      <c r="M128" s="8"/>
    </row>
    <row r="129" s="2" customFormat="1" ht="43.1" customHeight="1" spans="1:13">
      <c r="A129" s="8"/>
      <c r="B129" s="8"/>
      <c r="C129" s="9"/>
      <c r="D129" s="8"/>
      <c r="E129" s="19" t="s">
        <v>539</v>
      </c>
      <c r="F129" s="8" t="s">
        <v>546</v>
      </c>
      <c r="G129" s="8" t="s">
        <v>524</v>
      </c>
      <c r="H129" s="8" t="s">
        <v>524</v>
      </c>
      <c r="I129" s="8" t="s">
        <v>524</v>
      </c>
      <c r="J129" s="8" t="s">
        <v>513</v>
      </c>
      <c r="K129" s="8" t="s">
        <v>524</v>
      </c>
      <c r="L129" s="8" t="s">
        <v>525</v>
      </c>
      <c r="M129" s="8"/>
    </row>
    <row r="130" s="2" customFormat="1" ht="43.1" customHeight="1" spans="1:13">
      <c r="A130" s="8"/>
      <c r="B130" s="8"/>
      <c r="C130" s="9"/>
      <c r="D130" s="8"/>
      <c r="E130" s="19"/>
      <c r="F130" s="8" t="s">
        <v>545</v>
      </c>
      <c r="G130" s="8" t="s">
        <v>524</v>
      </c>
      <c r="H130" s="8" t="s">
        <v>524</v>
      </c>
      <c r="I130" s="8" t="s">
        <v>524</v>
      </c>
      <c r="J130" s="8" t="s">
        <v>513</v>
      </c>
      <c r="K130" s="8" t="s">
        <v>524</v>
      </c>
      <c r="L130" s="8" t="s">
        <v>525</v>
      </c>
      <c r="M130" s="8"/>
    </row>
    <row r="131" s="2" customFormat="1" ht="43.1" customHeight="1" spans="1:13">
      <c r="A131" s="8"/>
      <c r="B131" s="8"/>
      <c r="C131" s="9"/>
      <c r="D131" s="8"/>
      <c r="E131" s="19"/>
      <c r="F131" s="8" t="s">
        <v>540</v>
      </c>
      <c r="G131" s="8" t="s">
        <v>541</v>
      </c>
      <c r="H131" s="8" t="s">
        <v>679</v>
      </c>
      <c r="I131" s="8" t="s">
        <v>36</v>
      </c>
      <c r="J131" s="8" t="s">
        <v>513</v>
      </c>
      <c r="K131" s="8" t="s">
        <v>543</v>
      </c>
      <c r="L131" s="8" t="s">
        <v>544</v>
      </c>
      <c r="M131" s="8"/>
    </row>
    <row r="132" s="2" customFormat="1" ht="43.1" customHeight="1" spans="1:13">
      <c r="A132" s="8" t="s">
        <v>163</v>
      </c>
      <c r="B132" s="8" t="s">
        <v>680</v>
      </c>
      <c r="C132" s="9">
        <v>26</v>
      </c>
      <c r="D132" s="8" t="s">
        <v>681</v>
      </c>
      <c r="E132" s="19" t="s">
        <v>534</v>
      </c>
      <c r="F132" s="8" t="s">
        <v>535</v>
      </c>
      <c r="G132" s="8" t="s">
        <v>538</v>
      </c>
      <c r="H132" s="8" t="s">
        <v>537</v>
      </c>
      <c r="I132" s="8" t="s">
        <v>538</v>
      </c>
      <c r="J132" s="8" t="s">
        <v>513</v>
      </c>
      <c r="K132" s="8" t="s">
        <v>533</v>
      </c>
      <c r="L132" s="8" t="s">
        <v>515</v>
      </c>
      <c r="M132" s="8"/>
    </row>
    <row r="133" s="2" customFormat="1" ht="43.1" customHeight="1" spans="1:13">
      <c r="A133" s="8"/>
      <c r="B133" s="8"/>
      <c r="C133" s="9"/>
      <c r="D133" s="8"/>
      <c r="E133" s="19" t="s">
        <v>526</v>
      </c>
      <c r="F133" s="8" t="s">
        <v>528</v>
      </c>
      <c r="G133" s="8" t="s">
        <v>524</v>
      </c>
      <c r="H133" s="8" t="s">
        <v>524</v>
      </c>
      <c r="I133" s="8" t="s">
        <v>524</v>
      </c>
      <c r="J133" s="8" t="s">
        <v>524</v>
      </c>
      <c r="K133" s="8" t="s">
        <v>524</v>
      </c>
      <c r="L133" s="8" t="s">
        <v>525</v>
      </c>
      <c r="M133" s="8"/>
    </row>
    <row r="134" s="2" customFormat="1" ht="43.1" customHeight="1" spans="1:13">
      <c r="A134" s="8"/>
      <c r="B134" s="8"/>
      <c r="C134" s="9"/>
      <c r="D134" s="8"/>
      <c r="E134" s="19"/>
      <c r="F134" s="8" t="s">
        <v>529</v>
      </c>
      <c r="G134" s="8" t="s">
        <v>682</v>
      </c>
      <c r="H134" s="8" t="s">
        <v>574</v>
      </c>
      <c r="I134" s="8" t="s">
        <v>683</v>
      </c>
      <c r="J134" s="8" t="s">
        <v>513</v>
      </c>
      <c r="K134" s="8" t="s">
        <v>533</v>
      </c>
      <c r="L134" s="8" t="s">
        <v>525</v>
      </c>
      <c r="M134" s="8"/>
    </row>
    <row r="135" s="2" customFormat="1" ht="43.1" customHeight="1" spans="1:13">
      <c r="A135" s="8"/>
      <c r="B135" s="8"/>
      <c r="C135" s="9"/>
      <c r="D135" s="8"/>
      <c r="E135" s="19"/>
      <c r="F135" s="8" t="s">
        <v>527</v>
      </c>
      <c r="G135" s="8" t="s">
        <v>524</v>
      </c>
      <c r="H135" s="8" t="s">
        <v>524</v>
      </c>
      <c r="I135" s="8" t="s">
        <v>524</v>
      </c>
      <c r="J135" s="8" t="s">
        <v>524</v>
      </c>
      <c r="K135" s="8" t="s">
        <v>524</v>
      </c>
      <c r="L135" s="8" t="s">
        <v>515</v>
      </c>
      <c r="M135" s="8"/>
    </row>
    <row r="136" s="2" customFormat="1" ht="43.1" customHeight="1" spans="1:13">
      <c r="A136" s="8"/>
      <c r="B136" s="8"/>
      <c r="C136" s="9"/>
      <c r="D136" s="8"/>
      <c r="E136" s="19" t="s">
        <v>508</v>
      </c>
      <c r="F136" s="8" t="s">
        <v>509</v>
      </c>
      <c r="G136" s="8" t="s">
        <v>510</v>
      </c>
      <c r="H136" s="8" t="s">
        <v>571</v>
      </c>
      <c r="I136" s="8" t="s">
        <v>512</v>
      </c>
      <c r="J136" s="8" t="s">
        <v>513</v>
      </c>
      <c r="K136" s="8" t="s">
        <v>563</v>
      </c>
      <c r="L136" s="8" t="s">
        <v>515</v>
      </c>
      <c r="M136" s="8"/>
    </row>
    <row r="137" s="2" customFormat="1" ht="43.1" customHeight="1" spans="1:13">
      <c r="A137" s="8"/>
      <c r="B137" s="8"/>
      <c r="C137" s="9"/>
      <c r="D137" s="8"/>
      <c r="E137" s="19"/>
      <c r="F137" s="8" t="s">
        <v>521</v>
      </c>
      <c r="G137" s="8" t="s">
        <v>570</v>
      </c>
      <c r="H137" s="8" t="s">
        <v>523</v>
      </c>
      <c r="I137" s="8" t="s">
        <v>570</v>
      </c>
      <c r="J137" s="8" t="s">
        <v>513</v>
      </c>
      <c r="K137" s="8" t="s">
        <v>524</v>
      </c>
      <c r="L137" s="8" t="s">
        <v>525</v>
      </c>
      <c r="M137" s="8"/>
    </row>
    <row r="138" s="2" customFormat="1" ht="43.1" customHeight="1" spans="1:13">
      <c r="A138" s="8"/>
      <c r="B138" s="8"/>
      <c r="C138" s="9"/>
      <c r="D138" s="8"/>
      <c r="E138" s="19"/>
      <c r="F138" s="8" t="s">
        <v>516</v>
      </c>
      <c r="G138" s="8" t="s">
        <v>566</v>
      </c>
      <c r="H138" s="8" t="s">
        <v>567</v>
      </c>
      <c r="I138" s="8" t="s">
        <v>568</v>
      </c>
      <c r="J138" s="8" t="s">
        <v>513</v>
      </c>
      <c r="K138" s="8" t="s">
        <v>569</v>
      </c>
      <c r="L138" s="8" t="s">
        <v>515</v>
      </c>
      <c r="M138" s="8"/>
    </row>
    <row r="139" s="2" customFormat="1" ht="43.1" customHeight="1" spans="1:13">
      <c r="A139" s="8"/>
      <c r="B139" s="8"/>
      <c r="C139" s="9"/>
      <c r="D139" s="8"/>
      <c r="E139" s="19" t="s">
        <v>539</v>
      </c>
      <c r="F139" s="8" t="s">
        <v>546</v>
      </c>
      <c r="G139" s="8" t="s">
        <v>524</v>
      </c>
      <c r="H139" s="8" t="s">
        <v>524</v>
      </c>
      <c r="I139" s="8" t="s">
        <v>524</v>
      </c>
      <c r="J139" s="8" t="s">
        <v>524</v>
      </c>
      <c r="K139" s="8" t="s">
        <v>524</v>
      </c>
      <c r="L139" s="8" t="s">
        <v>525</v>
      </c>
      <c r="M139" s="8"/>
    </row>
    <row r="140" s="2" customFormat="1" ht="43.1" customHeight="1" spans="1:13">
      <c r="A140" s="8"/>
      <c r="B140" s="8"/>
      <c r="C140" s="9"/>
      <c r="D140" s="8"/>
      <c r="E140" s="19"/>
      <c r="F140" s="8" t="s">
        <v>540</v>
      </c>
      <c r="G140" s="8" t="s">
        <v>541</v>
      </c>
      <c r="H140" s="8" t="s">
        <v>684</v>
      </c>
      <c r="I140" s="8" t="s">
        <v>36</v>
      </c>
      <c r="J140" s="8" t="s">
        <v>36</v>
      </c>
      <c r="K140" s="8" t="s">
        <v>543</v>
      </c>
      <c r="L140" s="8" t="s">
        <v>544</v>
      </c>
      <c r="M140" s="8"/>
    </row>
    <row r="141" s="2" customFormat="1" ht="43.1" customHeight="1" spans="1:13">
      <c r="A141" s="8"/>
      <c r="B141" s="8"/>
      <c r="C141" s="9"/>
      <c r="D141" s="8"/>
      <c r="E141" s="19"/>
      <c r="F141" s="8" t="s">
        <v>545</v>
      </c>
      <c r="G141" s="8" t="s">
        <v>524</v>
      </c>
      <c r="H141" s="8" t="s">
        <v>524</v>
      </c>
      <c r="I141" s="8" t="s">
        <v>524</v>
      </c>
      <c r="J141" s="8" t="s">
        <v>513</v>
      </c>
      <c r="K141" s="8" t="s">
        <v>524</v>
      </c>
      <c r="L141" s="8" t="s">
        <v>525</v>
      </c>
      <c r="M141" s="8"/>
    </row>
    <row r="142" s="2" customFormat="1" ht="28.45" customHeight="1" spans="1:13">
      <c r="A142" s="18" t="s">
        <v>685</v>
      </c>
      <c r="B142" s="18" t="s">
        <v>686</v>
      </c>
      <c r="C142" s="7">
        <v>125.76</v>
      </c>
      <c r="D142" s="19"/>
      <c r="E142" s="19"/>
      <c r="F142" s="19"/>
      <c r="G142" s="19"/>
      <c r="H142" s="19"/>
      <c r="I142" s="19"/>
      <c r="J142" s="19"/>
      <c r="K142" s="19"/>
      <c r="L142" s="19"/>
      <c r="M142" s="19"/>
    </row>
    <row r="143" s="2" customFormat="1" ht="43.1" customHeight="1" spans="1:13">
      <c r="A143" s="8" t="s">
        <v>165</v>
      </c>
      <c r="B143" s="8" t="s">
        <v>687</v>
      </c>
      <c r="C143" s="9">
        <v>90</v>
      </c>
      <c r="D143" s="8" t="s">
        <v>688</v>
      </c>
      <c r="E143" s="19" t="s">
        <v>508</v>
      </c>
      <c r="F143" s="8" t="s">
        <v>516</v>
      </c>
      <c r="G143" s="8" t="s">
        <v>689</v>
      </c>
      <c r="H143" s="8" t="s">
        <v>690</v>
      </c>
      <c r="I143" s="8" t="s">
        <v>691</v>
      </c>
      <c r="J143" s="8" t="s">
        <v>692</v>
      </c>
      <c r="K143" s="8" t="s">
        <v>520</v>
      </c>
      <c r="L143" s="8" t="s">
        <v>515</v>
      </c>
      <c r="M143" s="8"/>
    </row>
    <row r="144" s="2" customFormat="1" ht="43.1" customHeight="1" spans="1:13">
      <c r="A144" s="8"/>
      <c r="B144" s="8"/>
      <c r="C144" s="9"/>
      <c r="D144" s="8"/>
      <c r="E144" s="19"/>
      <c r="F144" s="8" t="s">
        <v>521</v>
      </c>
      <c r="G144" s="8" t="s">
        <v>622</v>
      </c>
      <c r="H144" s="8" t="s">
        <v>615</v>
      </c>
      <c r="I144" s="8" t="s">
        <v>622</v>
      </c>
      <c r="J144" s="8" t="s">
        <v>692</v>
      </c>
      <c r="K144" s="8" t="s">
        <v>533</v>
      </c>
      <c r="L144" s="8" t="s">
        <v>553</v>
      </c>
      <c r="M144" s="8"/>
    </row>
    <row r="145" s="2" customFormat="1" ht="43.1" customHeight="1" spans="1:13">
      <c r="A145" s="8"/>
      <c r="B145" s="8"/>
      <c r="C145" s="9"/>
      <c r="D145" s="8"/>
      <c r="E145" s="19"/>
      <c r="F145" s="8" t="s">
        <v>509</v>
      </c>
      <c r="G145" s="8" t="s">
        <v>693</v>
      </c>
      <c r="H145" s="8" t="s">
        <v>694</v>
      </c>
      <c r="I145" s="8" t="s">
        <v>695</v>
      </c>
      <c r="J145" s="8" t="s">
        <v>692</v>
      </c>
      <c r="K145" s="8" t="s">
        <v>514</v>
      </c>
      <c r="L145" s="8" t="s">
        <v>515</v>
      </c>
      <c r="M145" s="8"/>
    </row>
    <row r="146" s="2" customFormat="1" ht="43.1" customHeight="1" spans="1:13">
      <c r="A146" s="8"/>
      <c r="B146" s="8"/>
      <c r="C146" s="9"/>
      <c r="D146" s="8"/>
      <c r="E146" s="19" t="s">
        <v>539</v>
      </c>
      <c r="F146" s="8" t="s">
        <v>546</v>
      </c>
      <c r="G146" s="8" t="s">
        <v>696</v>
      </c>
      <c r="H146" s="8" t="s">
        <v>697</v>
      </c>
      <c r="I146" s="8" t="s">
        <v>696</v>
      </c>
      <c r="J146" s="8" t="s">
        <v>692</v>
      </c>
      <c r="K146" s="8" t="s">
        <v>543</v>
      </c>
      <c r="L146" s="8" t="s">
        <v>544</v>
      </c>
      <c r="M146" s="8"/>
    </row>
    <row r="147" s="2" customFormat="1" ht="43.1" customHeight="1" spans="1:13">
      <c r="A147" s="8"/>
      <c r="B147" s="8"/>
      <c r="C147" s="9"/>
      <c r="D147" s="8"/>
      <c r="E147" s="19"/>
      <c r="F147" s="8" t="s">
        <v>545</v>
      </c>
      <c r="G147" s="8" t="s">
        <v>524</v>
      </c>
      <c r="H147" s="8" t="s">
        <v>524</v>
      </c>
      <c r="I147" s="8" t="s">
        <v>524</v>
      </c>
      <c r="J147" s="8" t="s">
        <v>524</v>
      </c>
      <c r="K147" s="8" t="s">
        <v>524</v>
      </c>
      <c r="L147" s="8" t="s">
        <v>525</v>
      </c>
      <c r="M147" s="8"/>
    </row>
    <row r="148" s="2" customFormat="1" ht="43.1" customHeight="1" spans="1:13">
      <c r="A148" s="8"/>
      <c r="B148" s="8"/>
      <c r="C148" s="9"/>
      <c r="D148" s="8"/>
      <c r="E148" s="19"/>
      <c r="F148" s="8" t="s">
        <v>540</v>
      </c>
      <c r="G148" s="8" t="s">
        <v>611</v>
      </c>
      <c r="H148" s="8" t="s">
        <v>697</v>
      </c>
      <c r="I148" s="8" t="s">
        <v>611</v>
      </c>
      <c r="J148" s="8" t="s">
        <v>698</v>
      </c>
      <c r="K148" s="8" t="s">
        <v>543</v>
      </c>
      <c r="L148" s="8" t="s">
        <v>544</v>
      </c>
      <c r="M148" s="8"/>
    </row>
    <row r="149" s="2" customFormat="1" ht="43.1" customHeight="1" spans="1:13">
      <c r="A149" s="8"/>
      <c r="B149" s="8"/>
      <c r="C149" s="9"/>
      <c r="D149" s="8"/>
      <c r="E149" s="19" t="s">
        <v>534</v>
      </c>
      <c r="F149" s="8" t="s">
        <v>535</v>
      </c>
      <c r="G149" s="8" t="s">
        <v>536</v>
      </c>
      <c r="H149" s="8" t="s">
        <v>699</v>
      </c>
      <c r="I149" s="8" t="s">
        <v>536</v>
      </c>
      <c r="J149" s="8" t="s">
        <v>692</v>
      </c>
      <c r="K149" s="8" t="s">
        <v>533</v>
      </c>
      <c r="L149" s="8" t="s">
        <v>553</v>
      </c>
      <c r="M149" s="8"/>
    </row>
    <row r="150" s="2" customFormat="1" ht="43.1" customHeight="1" spans="1:13">
      <c r="A150" s="8"/>
      <c r="B150" s="8"/>
      <c r="C150" s="9"/>
      <c r="D150" s="8"/>
      <c r="E150" s="19" t="s">
        <v>526</v>
      </c>
      <c r="F150" s="8" t="s">
        <v>528</v>
      </c>
      <c r="G150" s="8" t="s">
        <v>524</v>
      </c>
      <c r="H150" s="8" t="s">
        <v>524</v>
      </c>
      <c r="I150" s="8" t="s">
        <v>524</v>
      </c>
      <c r="J150" s="8" t="s">
        <v>524</v>
      </c>
      <c r="K150" s="8" t="s">
        <v>524</v>
      </c>
      <c r="L150" s="8" t="s">
        <v>525</v>
      </c>
      <c r="M150" s="8"/>
    </row>
    <row r="151" s="2" customFormat="1" ht="43.1" customHeight="1" spans="1:13">
      <c r="A151" s="8"/>
      <c r="B151" s="8"/>
      <c r="C151" s="9"/>
      <c r="D151" s="8"/>
      <c r="E151" s="19"/>
      <c r="F151" s="8" t="s">
        <v>529</v>
      </c>
      <c r="G151" s="8" t="s">
        <v>700</v>
      </c>
      <c r="H151" s="8" t="s">
        <v>615</v>
      </c>
      <c r="I151" s="8" t="s">
        <v>700</v>
      </c>
      <c r="J151" s="8" t="s">
        <v>692</v>
      </c>
      <c r="K151" s="8" t="s">
        <v>533</v>
      </c>
      <c r="L151" s="8" t="s">
        <v>553</v>
      </c>
      <c r="M151" s="8"/>
    </row>
    <row r="152" s="2" customFormat="1" ht="43.1" customHeight="1" spans="1:13">
      <c r="A152" s="8"/>
      <c r="B152" s="8"/>
      <c r="C152" s="9"/>
      <c r="D152" s="8"/>
      <c r="E152" s="19"/>
      <c r="F152" s="8" t="s">
        <v>527</v>
      </c>
      <c r="G152" s="8" t="s">
        <v>701</v>
      </c>
      <c r="H152" s="8" t="s">
        <v>702</v>
      </c>
      <c r="I152" s="8" t="s">
        <v>701</v>
      </c>
      <c r="J152" s="8" t="s">
        <v>692</v>
      </c>
      <c r="K152" s="8" t="s">
        <v>703</v>
      </c>
      <c r="L152" s="8" t="s">
        <v>515</v>
      </c>
      <c r="M152" s="8"/>
    </row>
    <row r="153" s="2" customFormat="1" ht="43.1" customHeight="1" spans="1:13">
      <c r="A153" s="8" t="s">
        <v>165</v>
      </c>
      <c r="B153" s="8" t="s">
        <v>704</v>
      </c>
      <c r="C153" s="9">
        <v>35.76</v>
      </c>
      <c r="D153" s="8" t="s">
        <v>633</v>
      </c>
      <c r="E153" s="19" t="s">
        <v>526</v>
      </c>
      <c r="F153" s="8" t="s">
        <v>527</v>
      </c>
      <c r="G153" s="8" t="s">
        <v>524</v>
      </c>
      <c r="H153" s="8" t="s">
        <v>524</v>
      </c>
      <c r="I153" s="8" t="s">
        <v>524</v>
      </c>
      <c r="J153" s="8" t="s">
        <v>524</v>
      </c>
      <c r="K153" s="8" t="s">
        <v>524</v>
      </c>
      <c r="L153" s="8" t="s">
        <v>525</v>
      </c>
      <c r="M153" s="8"/>
    </row>
    <row r="154" s="2" customFormat="1" ht="43.1" customHeight="1" spans="1:13">
      <c r="A154" s="8"/>
      <c r="B154" s="8"/>
      <c r="C154" s="9"/>
      <c r="D154" s="8"/>
      <c r="E154" s="19"/>
      <c r="F154" s="8" t="s">
        <v>529</v>
      </c>
      <c r="G154" s="8" t="s">
        <v>705</v>
      </c>
      <c r="H154" s="8" t="s">
        <v>574</v>
      </c>
      <c r="I154" s="8" t="s">
        <v>706</v>
      </c>
      <c r="J154" s="8" t="s">
        <v>513</v>
      </c>
      <c r="K154" s="8" t="s">
        <v>533</v>
      </c>
      <c r="L154" s="8" t="s">
        <v>515</v>
      </c>
      <c r="M154" s="8"/>
    </row>
    <row r="155" s="2" customFormat="1" ht="43.1" customHeight="1" spans="1:13">
      <c r="A155" s="8"/>
      <c r="B155" s="8"/>
      <c r="C155" s="9"/>
      <c r="D155" s="8"/>
      <c r="E155" s="19"/>
      <c r="F155" s="8" t="s">
        <v>528</v>
      </c>
      <c r="G155" s="8" t="s">
        <v>524</v>
      </c>
      <c r="H155" s="8" t="s">
        <v>524</v>
      </c>
      <c r="I155" s="8" t="s">
        <v>524</v>
      </c>
      <c r="J155" s="8" t="s">
        <v>524</v>
      </c>
      <c r="K155" s="8" t="s">
        <v>524</v>
      </c>
      <c r="L155" s="8" t="s">
        <v>525</v>
      </c>
      <c r="M155" s="8"/>
    </row>
    <row r="156" s="2" customFormat="1" ht="43.1" customHeight="1" spans="1:13">
      <c r="A156" s="8"/>
      <c r="B156" s="8"/>
      <c r="C156" s="9"/>
      <c r="D156" s="8"/>
      <c r="E156" s="19" t="s">
        <v>508</v>
      </c>
      <c r="F156" s="8" t="s">
        <v>509</v>
      </c>
      <c r="G156" s="8" t="s">
        <v>570</v>
      </c>
      <c r="H156" s="8" t="s">
        <v>523</v>
      </c>
      <c r="I156" s="8" t="s">
        <v>570</v>
      </c>
      <c r="J156" s="8" t="s">
        <v>513</v>
      </c>
      <c r="K156" s="8" t="s">
        <v>524</v>
      </c>
      <c r="L156" s="8" t="s">
        <v>525</v>
      </c>
      <c r="M156" s="8"/>
    </row>
    <row r="157" s="2" customFormat="1" ht="43.1" customHeight="1" spans="1:13">
      <c r="A157" s="8"/>
      <c r="B157" s="8"/>
      <c r="C157" s="9"/>
      <c r="D157" s="8"/>
      <c r="E157" s="19"/>
      <c r="F157" s="8" t="s">
        <v>521</v>
      </c>
      <c r="G157" s="8" t="s">
        <v>510</v>
      </c>
      <c r="H157" s="8" t="s">
        <v>571</v>
      </c>
      <c r="I157" s="8" t="s">
        <v>512</v>
      </c>
      <c r="J157" s="8" t="s">
        <v>513</v>
      </c>
      <c r="K157" s="8" t="s">
        <v>563</v>
      </c>
      <c r="L157" s="8" t="s">
        <v>515</v>
      </c>
      <c r="M157" s="8"/>
    </row>
    <row r="158" s="2" customFormat="1" ht="43.1" customHeight="1" spans="1:13">
      <c r="A158" s="8"/>
      <c r="B158" s="8"/>
      <c r="C158" s="9"/>
      <c r="D158" s="8"/>
      <c r="E158" s="19"/>
      <c r="F158" s="8" t="s">
        <v>516</v>
      </c>
      <c r="G158" s="8" t="s">
        <v>566</v>
      </c>
      <c r="H158" s="8" t="s">
        <v>567</v>
      </c>
      <c r="I158" s="8" t="s">
        <v>707</v>
      </c>
      <c r="J158" s="8" t="s">
        <v>513</v>
      </c>
      <c r="K158" s="8" t="s">
        <v>569</v>
      </c>
      <c r="L158" s="8" t="s">
        <v>515</v>
      </c>
      <c r="M158" s="8"/>
    </row>
    <row r="159" s="2" customFormat="1" ht="43.1" customHeight="1" spans="1:13">
      <c r="A159" s="8"/>
      <c r="B159" s="8"/>
      <c r="C159" s="9"/>
      <c r="D159" s="8"/>
      <c r="E159" s="19" t="s">
        <v>539</v>
      </c>
      <c r="F159" s="8" t="s">
        <v>546</v>
      </c>
      <c r="G159" s="8" t="s">
        <v>524</v>
      </c>
      <c r="H159" s="8" t="s">
        <v>524</v>
      </c>
      <c r="I159" s="8" t="s">
        <v>524</v>
      </c>
      <c r="J159" s="8" t="s">
        <v>524</v>
      </c>
      <c r="K159" s="8" t="s">
        <v>524</v>
      </c>
      <c r="L159" s="8" t="s">
        <v>525</v>
      </c>
      <c r="M159" s="8"/>
    </row>
    <row r="160" s="2" customFormat="1" ht="43.1" customHeight="1" spans="1:13">
      <c r="A160" s="8"/>
      <c r="B160" s="8"/>
      <c r="C160" s="9"/>
      <c r="D160" s="8"/>
      <c r="E160" s="19"/>
      <c r="F160" s="8" t="s">
        <v>540</v>
      </c>
      <c r="G160" s="8" t="s">
        <v>541</v>
      </c>
      <c r="H160" s="8" t="s">
        <v>708</v>
      </c>
      <c r="I160" s="8" t="s">
        <v>36</v>
      </c>
      <c r="J160" s="8" t="s">
        <v>513</v>
      </c>
      <c r="K160" s="8" t="s">
        <v>543</v>
      </c>
      <c r="L160" s="8" t="s">
        <v>544</v>
      </c>
      <c r="M160" s="8"/>
    </row>
    <row r="161" s="2" customFormat="1" ht="43.1" customHeight="1" spans="1:13">
      <c r="A161" s="8"/>
      <c r="B161" s="8"/>
      <c r="C161" s="9"/>
      <c r="D161" s="8"/>
      <c r="E161" s="19"/>
      <c r="F161" s="8" t="s">
        <v>545</v>
      </c>
      <c r="G161" s="8" t="s">
        <v>524</v>
      </c>
      <c r="H161" s="8" t="s">
        <v>524</v>
      </c>
      <c r="I161" s="8" t="s">
        <v>524</v>
      </c>
      <c r="J161" s="8" t="s">
        <v>513</v>
      </c>
      <c r="K161" s="8" t="s">
        <v>524</v>
      </c>
      <c r="L161" s="8" t="s">
        <v>525</v>
      </c>
      <c r="M161" s="8"/>
    </row>
    <row r="162" s="2" customFormat="1" ht="43.1" customHeight="1" spans="1:13">
      <c r="A162" s="8"/>
      <c r="B162" s="8"/>
      <c r="C162" s="9"/>
      <c r="D162" s="8"/>
      <c r="E162" s="19" t="s">
        <v>534</v>
      </c>
      <c r="F162" s="8" t="s">
        <v>535</v>
      </c>
      <c r="G162" s="8" t="s">
        <v>535</v>
      </c>
      <c r="H162" s="8" t="s">
        <v>538</v>
      </c>
      <c r="I162" s="8" t="s">
        <v>537</v>
      </c>
      <c r="J162" s="8" t="s">
        <v>513</v>
      </c>
      <c r="K162" s="8" t="s">
        <v>533</v>
      </c>
      <c r="L162" s="8" t="s">
        <v>515</v>
      </c>
      <c r="M162" s="8"/>
    </row>
    <row r="163" s="2" customFormat="1" ht="28.45" customHeight="1" spans="1:13">
      <c r="A163" s="18" t="s">
        <v>709</v>
      </c>
      <c r="B163" s="18" t="s">
        <v>710</v>
      </c>
      <c r="C163" s="7">
        <v>185</v>
      </c>
      <c r="D163" s="19"/>
      <c r="E163" s="19"/>
      <c r="F163" s="19"/>
      <c r="G163" s="19"/>
      <c r="H163" s="19"/>
      <c r="I163" s="19"/>
      <c r="J163" s="19"/>
      <c r="K163" s="19"/>
      <c r="L163" s="19"/>
      <c r="M163" s="19"/>
    </row>
    <row r="164" s="2" customFormat="1" ht="43.1" customHeight="1" spans="1:13">
      <c r="A164" s="8" t="s">
        <v>167</v>
      </c>
      <c r="B164" s="8" t="s">
        <v>711</v>
      </c>
      <c r="C164" s="9">
        <v>185</v>
      </c>
      <c r="D164" s="8" t="s">
        <v>712</v>
      </c>
      <c r="E164" s="19" t="s">
        <v>539</v>
      </c>
      <c r="F164" s="8" t="s">
        <v>540</v>
      </c>
      <c r="G164" s="8" t="s">
        <v>611</v>
      </c>
      <c r="H164" s="8" t="s">
        <v>713</v>
      </c>
      <c r="I164" s="8" t="s">
        <v>611</v>
      </c>
      <c r="J164" s="8" t="s">
        <v>714</v>
      </c>
      <c r="K164" s="8" t="s">
        <v>543</v>
      </c>
      <c r="L164" s="8" t="s">
        <v>544</v>
      </c>
      <c r="M164" s="8"/>
    </row>
    <row r="165" s="2" customFormat="1" ht="43.1" customHeight="1" spans="1:13">
      <c r="A165" s="8"/>
      <c r="B165" s="8"/>
      <c r="C165" s="9"/>
      <c r="D165" s="8"/>
      <c r="E165" s="19"/>
      <c r="F165" s="8" t="s">
        <v>545</v>
      </c>
      <c r="G165" s="8" t="s">
        <v>524</v>
      </c>
      <c r="H165" s="8" t="s">
        <v>524</v>
      </c>
      <c r="I165" s="8" t="s">
        <v>524</v>
      </c>
      <c r="J165" s="8" t="s">
        <v>524</v>
      </c>
      <c r="K165" s="8" t="s">
        <v>524</v>
      </c>
      <c r="L165" s="8" t="s">
        <v>515</v>
      </c>
      <c r="M165" s="8"/>
    </row>
    <row r="166" s="2" customFormat="1" ht="43.1" customHeight="1" spans="1:13">
      <c r="A166" s="8"/>
      <c r="B166" s="8"/>
      <c r="C166" s="9"/>
      <c r="D166" s="8"/>
      <c r="E166" s="19"/>
      <c r="F166" s="8" t="s">
        <v>546</v>
      </c>
      <c r="G166" s="8" t="s">
        <v>715</v>
      </c>
      <c r="H166" s="8" t="s">
        <v>716</v>
      </c>
      <c r="I166" s="8" t="s">
        <v>715</v>
      </c>
      <c r="J166" s="8" t="s">
        <v>513</v>
      </c>
      <c r="K166" s="8" t="s">
        <v>543</v>
      </c>
      <c r="L166" s="8" t="s">
        <v>544</v>
      </c>
      <c r="M166" s="8"/>
    </row>
    <row r="167" s="2" customFormat="1" ht="43.1" customHeight="1" spans="1:13">
      <c r="A167" s="8"/>
      <c r="B167" s="8"/>
      <c r="C167" s="9"/>
      <c r="D167" s="8"/>
      <c r="E167" s="19" t="s">
        <v>508</v>
      </c>
      <c r="F167" s="8" t="s">
        <v>516</v>
      </c>
      <c r="G167" s="8" t="s">
        <v>717</v>
      </c>
      <c r="H167" s="8" t="s">
        <v>718</v>
      </c>
      <c r="I167" s="8" t="s">
        <v>717</v>
      </c>
      <c r="J167" s="8" t="s">
        <v>513</v>
      </c>
      <c r="K167" s="8" t="s">
        <v>624</v>
      </c>
      <c r="L167" s="8" t="s">
        <v>515</v>
      </c>
      <c r="M167" s="8"/>
    </row>
    <row r="168" s="2" customFormat="1" ht="43.1" customHeight="1" spans="1:13">
      <c r="A168" s="8"/>
      <c r="B168" s="8"/>
      <c r="C168" s="9"/>
      <c r="D168" s="8"/>
      <c r="E168" s="19"/>
      <c r="F168" s="8" t="s">
        <v>509</v>
      </c>
      <c r="G168" s="8" t="s">
        <v>628</v>
      </c>
      <c r="H168" s="8" t="s">
        <v>627</v>
      </c>
      <c r="I168" s="8" t="s">
        <v>695</v>
      </c>
      <c r="J168" s="8" t="s">
        <v>513</v>
      </c>
      <c r="K168" s="8" t="s">
        <v>629</v>
      </c>
      <c r="L168" s="8" t="s">
        <v>515</v>
      </c>
      <c r="M168" s="8"/>
    </row>
    <row r="169" s="2" customFormat="1" ht="43.1" customHeight="1" spans="1:13">
      <c r="A169" s="8"/>
      <c r="B169" s="8"/>
      <c r="C169" s="9"/>
      <c r="D169" s="8"/>
      <c r="E169" s="19"/>
      <c r="F169" s="8" t="s">
        <v>521</v>
      </c>
      <c r="G169" s="8" t="s">
        <v>622</v>
      </c>
      <c r="H169" s="8" t="s">
        <v>615</v>
      </c>
      <c r="I169" s="8" t="s">
        <v>622</v>
      </c>
      <c r="J169" s="8" t="s">
        <v>513</v>
      </c>
      <c r="K169" s="8" t="s">
        <v>533</v>
      </c>
      <c r="L169" s="8" t="s">
        <v>553</v>
      </c>
      <c r="M169" s="8"/>
    </row>
    <row r="170" s="2" customFormat="1" ht="43.1" customHeight="1" spans="1:13">
      <c r="A170" s="8"/>
      <c r="B170" s="8"/>
      <c r="C170" s="9"/>
      <c r="D170" s="8"/>
      <c r="E170" s="19" t="s">
        <v>534</v>
      </c>
      <c r="F170" s="8" t="s">
        <v>535</v>
      </c>
      <c r="G170" s="8" t="s">
        <v>535</v>
      </c>
      <c r="H170" s="8" t="s">
        <v>536</v>
      </c>
      <c r="I170" s="8" t="s">
        <v>719</v>
      </c>
      <c r="J170" s="8" t="s">
        <v>536</v>
      </c>
      <c r="K170" s="8" t="s">
        <v>533</v>
      </c>
      <c r="L170" s="8" t="s">
        <v>553</v>
      </c>
      <c r="M170" s="8"/>
    </row>
    <row r="171" s="2" customFormat="1" ht="43.1" customHeight="1" spans="1:13">
      <c r="A171" s="8"/>
      <c r="B171" s="8"/>
      <c r="C171" s="9"/>
      <c r="D171" s="8"/>
      <c r="E171" s="19" t="s">
        <v>526</v>
      </c>
      <c r="F171" s="8" t="s">
        <v>527</v>
      </c>
      <c r="G171" s="8" t="s">
        <v>720</v>
      </c>
      <c r="H171" s="8" t="s">
        <v>721</v>
      </c>
      <c r="I171" s="8" t="s">
        <v>720</v>
      </c>
      <c r="J171" s="8" t="s">
        <v>513</v>
      </c>
      <c r="K171" s="8" t="s">
        <v>703</v>
      </c>
      <c r="L171" s="8" t="s">
        <v>515</v>
      </c>
      <c r="M171" s="8"/>
    </row>
    <row r="172" s="2" customFormat="1" ht="43.1" customHeight="1" spans="1:13">
      <c r="A172" s="8"/>
      <c r="B172" s="8"/>
      <c r="C172" s="9"/>
      <c r="D172" s="8"/>
      <c r="E172" s="19"/>
      <c r="F172" s="8" t="s">
        <v>529</v>
      </c>
      <c r="G172" s="8" t="s">
        <v>722</v>
      </c>
      <c r="H172" s="8" t="s">
        <v>723</v>
      </c>
      <c r="I172" s="8" t="s">
        <v>722</v>
      </c>
      <c r="J172" s="8" t="s">
        <v>513</v>
      </c>
      <c r="K172" s="8" t="s">
        <v>533</v>
      </c>
      <c r="L172" s="8" t="s">
        <v>544</v>
      </c>
      <c r="M172" s="8"/>
    </row>
    <row r="173" s="2" customFormat="1" ht="43.1" customHeight="1" spans="1:13">
      <c r="A173" s="8"/>
      <c r="B173" s="8"/>
      <c r="C173" s="9"/>
      <c r="D173" s="8"/>
      <c r="E173" s="19"/>
      <c r="F173" s="8" t="s">
        <v>528</v>
      </c>
      <c r="G173" s="8" t="s">
        <v>524</v>
      </c>
      <c r="H173" s="8" t="s">
        <v>524</v>
      </c>
      <c r="I173" s="8" t="s">
        <v>524</v>
      </c>
      <c r="J173" s="8" t="s">
        <v>524</v>
      </c>
      <c r="K173" s="8" t="s">
        <v>524</v>
      </c>
      <c r="L173" s="8" t="s">
        <v>515</v>
      </c>
      <c r="M173" s="8"/>
    </row>
    <row r="174" customFormat="1" ht="28.5" customHeight="1" spans="1:13">
      <c r="A174" s="18" t="s">
        <v>724</v>
      </c>
      <c r="B174" s="18" t="s">
        <v>725</v>
      </c>
      <c r="C174" s="7">
        <v>1489.91</v>
      </c>
      <c r="D174" s="19"/>
      <c r="E174" s="19"/>
      <c r="F174" s="19"/>
      <c r="G174" s="19"/>
      <c r="H174" s="19"/>
      <c r="I174" s="19"/>
      <c r="J174" s="19"/>
      <c r="K174" s="19"/>
      <c r="L174" s="19"/>
      <c r="M174" s="19"/>
    </row>
    <row r="175" customFormat="1" ht="43.15" customHeight="1" spans="1:13">
      <c r="A175" s="8" t="s">
        <v>169</v>
      </c>
      <c r="B175" s="8" t="s">
        <v>726</v>
      </c>
      <c r="C175" s="9">
        <v>1489.91</v>
      </c>
      <c r="D175" s="8" t="s">
        <v>727</v>
      </c>
      <c r="E175" s="19" t="s">
        <v>539</v>
      </c>
      <c r="F175" s="8" t="s">
        <v>540</v>
      </c>
      <c r="G175" s="8" t="s">
        <v>541</v>
      </c>
      <c r="H175" s="8" t="s">
        <v>728</v>
      </c>
      <c r="I175" s="8" t="s">
        <v>36</v>
      </c>
      <c r="J175" s="8" t="s">
        <v>513</v>
      </c>
      <c r="K175" s="8" t="s">
        <v>543</v>
      </c>
      <c r="L175" s="8" t="s">
        <v>515</v>
      </c>
      <c r="M175" s="8"/>
    </row>
    <row r="176" customFormat="1" ht="43.15" customHeight="1" spans="1:13">
      <c r="A176" s="8"/>
      <c r="B176" s="8"/>
      <c r="C176" s="9"/>
      <c r="D176" s="8"/>
      <c r="E176" s="19"/>
      <c r="F176" s="8" t="s">
        <v>545</v>
      </c>
      <c r="G176" s="8" t="s">
        <v>524</v>
      </c>
      <c r="H176" s="8" t="s">
        <v>524</v>
      </c>
      <c r="I176" s="8" t="s">
        <v>524</v>
      </c>
      <c r="J176" s="8" t="s">
        <v>513</v>
      </c>
      <c r="K176" s="8" t="s">
        <v>524</v>
      </c>
      <c r="L176" s="8" t="s">
        <v>525</v>
      </c>
      <c r="M176" s="8"/>
    </row>
    <row r="177" customFormat="1" ht="43.15" customHeight="1" spans="1:13">
      <c r="A177" s="8"/>
      <c r="B177" s="8"/>
      <c r="C177" s="9"/>
      <c r="D177" s="8"/>
      <c r="E177" s="19"/>
      <c r="F177" s="8" t="s">
        <v>546</v>
      </c>
      <c r="G177" s="8" t="s">
        <v>524</v>
      </c>
      <c r="H177" s="8" t="s">
        <v>524</v>
      </c>
      <c r="I177" s="8" t="s">
        <v>524</v>
      </c>
      <c r="J177" s="8" t="s">
        <v>513</v>
      </c>
      <c r="K177" s="8" t="s">
        <v>524</v>
      </c>
      <c r="L177" s="8" t="s">
        <v>525</v>
      </c>
      <c r="M177" s="8"/>
    </row>
    <row r="178" customFormat="1" ht="43.15" customHeight="1" spans="1:13">
      <c r="A178" s="8"/>
      <c r="B178" s="8"/>
      <c r="C178" s="9"/>
      <c r="D178" s="8"/>
      <c r="E178" s="19" t="s">
        <v>508</v>
      </c>
      <c r="F178" s="8" t="s">
        <v>516</v>
      </c>
      <c r="G178" s="8" t="s">
        <v>566</v>
      </c>
      <c r="H178" s="8" t="s">
        <v>567</v>
      </c>
      <c r="I178" s="8" t="s">
        <v>568</v>
      </c>
      <c r="J178" s="8" t="s">
        <v>513</v>
      </c>
      <c r="K178" s="8" t="s">
        <v>569</v>
      </c>
      <c r="L178" s="8" t="s">
        <v>515</v>
      </c>
      <c r="M178" s="8"/>
    </row>
    <row r="179" customFormat="1" ht="43.15" customHeight="1" spans="1:13">
      <c r="A179" s="8"/>
      <c r="B179" s="8"/>
      <c r="C179" s="9"/>
      <c r="D179" s="8"/>
      <c r="E179" s="19"/>
      <c r="F179" s="8" t="s">
        <v>509</v>
      </c>
      <c r="G179" s="8" t="s">
        <v>510</v>
      </c>
      <c r="H179" s="8" t="s">
        <v>571</v>
      </c>
      <c r="I179" s="8" t="s">
        <v>512</v>
      </c>
      <c r="J179" s="8" t="s">
        <v>513</v>
      </c>
      <c r="K179" s="8" t="s">
        <v>563</v>
      </c>
      <c r="L179" s="8" t="s">
        <v>515</v>
      </c>
      <c r="M179" s="8"/>
    </row>
    <row r="180" customFormat="1" ht="43.15" customHeight="1" spans="1:13">
      <c r="A180" s="8"/>
      <c r="B180" s="8"/>
      <c r="C180" s="9"/>
      <c r="D180" s="8"/>
      <c r="E180" s="19"/>
      <c r="F180" s="8" t="s">
        <v>521</v>
      </c>
      <c r="G180" s="8" t="s">
        <v>570</v>
      </c>
      <c r="H180" s="8" t="s">
        <v>523</v>
      </c>
      <c r="I180" s="8" t="s">
        <v>570</v>
      </c>
      <c r="J180" s="8" t="s">
        <v>513</v>
      </c>
      <c r="K180" s="8" t="s">
        <v>524</v>
      </c>
      <c r="L180" s="8" t="s">
        <v>525</v>
      </c>
      <c r="M180" s="8"/>
    </row>
    <row r="181" customFormat="1" ht="43.15" customHeight="1" spans="1:13">
      <c r="A181" s="8"/>
      <c r="B181" s="8"/>
      <c r="C181" s="9"/>
      <c r="D181" s="8"/>
      <c r="E181" s="19" t="s">
        <v>534</v>
      </c>
      <c r="F181" s="8" t="s">
        <v>535</v>
      </c>
      <c r="G181" s="8" t="s">
        <v>538</v>
      </c>
      <c r="H181" s="8" t="s">
        <v>537</v>
      </c>
      <c r="I181" s="8" t="s">
        <v>538</v>
      </c>
      <c r="J181" s="8" t="s">
        <v>513</v>
      </c>
      <c r="K181" s="8" t="s">
        <v>533</v>
      </c>
      <c r="L181" s="8" t="s">
        <v>525</v>
      </c>
      <c r="M181" s="8"/>
    </row>
    <row r="182" customFormat="1" ht="43.15" customHeight="1" spans="1:13">
      <c r="A182" s="8"/>
      <c r="B182" s="8"/>
      <c r="C182" s="9"/>
      <c r="D182" s="8"/>
      <c r="E182" s="19" t="s">
        <v>526</v>
      </c>
      <c r="F182" s="8" t="s">
        <v>527</v>
      </c>
      <c r="G182" s="8" t="s">
        <v>524</v>
      </c>
      <c r="H182" s="8" t="s">
        <v>524</v>
      </c>
      <c r="I182" s="8" t="s">
        <v>524</v>
      </c>
      <c r="J182" s="8" t="s">
        <v>513</v>
      </c>
      <c r="K182" s="8" t="s">
        <v>524</v>
      </c>
      <c r="L182" s="8" t="s">
        <v>525</v>
      </c>
      <c r="M182" s="8"/>
    </row>
    <row r="183" customFormat="1" ht="43.15" customHeight="1" spans="1:13">
      <c r="A183" s="8"/>
      <c r="B183" s="8"/>
      <c r="C183" s="9"/>
      <c r="D183" s="8"/>
      <c r="E183" s="19"/>
      <c r="F183" s="8" t="s">
        <v>529</v>
      </c>
      <c r="G183" s="8" t="s">
        <v>729</v>
      </c>
      <c r="H183" s="8" t="s">
        <v>574</v>
      </c>
      <c r="I183" s="8" t="s">
        <v>730</v>
      </c>
      <c r="J183" s="8" t="s">
        <v>513</v>
      </c>
      <c r="K183" s="8" t="s">
        <v>524</v>
      </c>
      <c r="L183" s="8" t="s">
        <v>525</v>
      </c>
      <c r="M183" s="8"/>
    </row>
    <row r="184" customFormat="1" ht="43.15" customHeight="1" spans="1:13">
      <c r="A184" s="8"/>
      <c r="B184" s="8"/>
      <c r="C184" s="9"/>
      <c r="D184" s="8"/>
      <c r="E184" s="19"/>
      <c r="F184" s="8" t="s">
        <v>528</v>
      </c>
      <c r="G184" s="8" t="s">
        <v>524</v>
      </c>
      <c r="H184" s="8" t="s">
        <v>524</v>
      </c>
      <c r="I184" s="8" t="s">
        <v>524</v>
      </c>
      <c r="J184" s="8" t="s">
        <v>513</v>
      </c>
      <c r="K184" s="8" t="s">
        <v>524</v>
      </c>
      <c r="L184" s="8" t="s">
        <v>525</v>
      </c>
      <c r="M184" s="8"/>
    </row>
  </sheetData>
  <mergeCells count="127">
    <mergeCell ref="C2:M2"/>
    <mergeCell ref="A3:K3"/>
    <mergeCell ref="L3:M3"/>
    <mergeCell ref="E4:M4"/>
    <mergeCell ref="A4:A5"/>
    <mergeCell ref="A8:A17"/>
    <mergeCell ref="A18:A27"/>
    <mergeCell ref="A28:A37"/>
    <mergeCell ref="A38:A47"/>
    <mergeCell ref="A48:A57"/>
    <mergeCell ref="A59:A68"/>
    <mergeCell ref="A69:A78"/>
    <mergeCell ref="A80:A89"/>
    <mergeCell ref="A91:A100"/>
    <mergeCell ref="A101:A110"/>
    <mergeCell ref="A111:A120"/>
    <mergeCell ref="A122:A131"/>
    <mergeCell ref="A132:A141"/>
    <mergeCell ref="A143:A152"/>
    <mergeCell ref="A153:A162"/>
    <mergeCell ref="A164:A173"/>
    <mergeCell ref="A175:A184"/>
    <mergeCell ref="B4:B5"/>
    <mergeCell ref="B8:B17"/>
    <mergeCell ref="B18:B27"/>
    <mergeCell ref="B28:B37"/>
    <mergeCell ref="B38:B47"/>
    <mergeCell ref="B48:B57"/>
    <mergeCell ref="B59:B68"/>
    <mergeCell ref="B69:B78"/>
    <mergeCell ref="B80:B89"/>
    <mergeCell ref="B91:B100"/>
    <mergeCell ref="B101:B110"/>
    <mergeCell ref="B111:B120"/>
    <mergeCell ref="B122:B131"/>
    <mergeCell ref="B132:B141"/>
    <mergeCell ref="B143:B152"/>
    <mergeCell ref="B153:B162"/>
    <mergeCell ref="B164:B173"/>
    <mergeCell ref="B175:B184"/>
    <mergeCell ref="C4:C5"/>
    <mergeCell ref="C8:C17"/>
    <mergeCell ref="C18:C27"/>
    <mergeCell ref="C28:C37"/>
    <mergeCell ref="C38:C47"/>
    <mergeCell ref="C48:C57"/>
    <mergeCell ref="C59:C68"/>
    <mergeCell ref="C69:C78"/>
    <mergeCell ref="C80:C89"/>
    <mergeCell ref="C91:C100"/>
    <mergeCell ref="C101:C110"/>
    <mergeCell ref="C111:C120"/>
    <mergeCell ref="C122:C131"/>
    <mergeCell ref="C132:C141"/>
    <mergeCell ref="C143:C152"/>
    <mergeCell ref="C153:C162"/>
    <mergeCell ref="C164:C173"/>
    <mergeCell ref="C175:C184"/>
    <mergeCell ref="D4:D5"/>
    <mergeCell ref="D8:D17"/>
    <mergeCell ref="D18:D27"/>
    <mergeCell ref="D28:D37"/>
    <mergeCell ref="D38:D47"/>
    <mergeCell ref="D48:D57"/>
    <mergeCell ref="D59:D68"/>
    <mergeCell ref="D69:D78"/>
    <mergeCell ref="D80:D89"/>
    <mergeCell ref="D91:D100"/>
    <mergeCell ref="D101:D110"/>
    <mergeCell ref="D111:D120"/>
    <mergeCell ref="D122:D131"/>
    <mergeCell ref="D132:D141"/>
    <mergeCell ref="D143:D152"/>
    <mergeCell ref="D153:D162"/>
    <mergeCell ref="D164:D173"/>
    <mergeCell ref="D175:D184"/>
    <mergeCell ref="E8:E10"/>
    <mergeCell ref="E11:E13"/>
    <mergeCell ref="E15:E17"/>
    <mergeCell ref="E18:E20"/>
    <mergeCell ref="E21:E23"/>
    <mergeCell ref="E25:E27"/>
    <mergeCell ref="E28:E30"/>
    <mergeCell ref="E31:E33"/>
    <mergeCell ref="E35:E37"/>
    <mergeCell ref="E38:E40"/>
    <mergeCell ref="E41:E43"/>
    <mergeCell ref="E44:E46"/>
    <mergeCell ref="E48:E50"/>
    <mergeCell ref="E51:E53"/>
    <mergeCell ref="E54:E56"/>
    <mergeCell ref="E59:E61"/>
    <mergeCell ref="E63:E65"/>
    <mergeCell ref="E66:E68"/>
    <mergeCell ref="E69:E71"/>
    <mergeCell ref="E72:E74"/>
    <mergeCell ref="E76:E78"/>
    <mergeCell ref="E80:E82"/>
    <mergeCell ref="E83:E85"/>
    <mergeCell ref="E87:E89"/>
    <mergeCell ref="E91:E93"/>
    <mergeCell ref="E94:E96"/>
    <mergeCell ref="E98:E100"/>
    <mergeCell ref="E101:E103"/>
    <mergeCell ref="E104:E106"/>
    <mergeCell ref="E108:E110"/>
    <mergeCell ref="E111:E113"/>
    <mergeCell ref="E114:E116"/>
    <mergeCell ref="E117:E119"/>
    <mergeCell ref="E122:E124"/>
    <mergeCell ref="E125:E127"/>
    <mergeCell ref="E129:E131"/>
    <mergeCell ref="E133:E135"/>
    <mergeCell ref="E136:E138"/>
    <mergeCell ref="E139:E141"/>
    <mergeCell ref="E143:E145"/>
    <mergeCell ref="E146:E148"/>
    <mergeCell ref="E150:E152"/>
    <mergeCell ref="E153:E155"/>
    <mergeCell ref="E156:E158"/>
    <mergeCell ref="E159:E161"/>
    <mergeCell ref="E164:E166"/>
    <mergeCell ref="E167:E169"/>
    <mergeCell ref="E171:E173"/>
    <mergeCell ref="E175:E177"/>
    <mergeCell ref="E178:E180"/>
    <mergeCell ref="E182:E18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0"/>
  <sheetViews>
    <sheetView zoomScale="140" zoomScaleNormal="140" topLeftCell="J1" workbookViewId="0">
      <pane ySplit="7" topLeftCell="A55" activePane="bottomLeft" state="frozen"/>
      <selection/>
      <selection pane="bottomLeft" activeCell="A2" sqref="A2:S2"/>
    </sheetView>
  </sheetViews>
  <sheetFormatPr defaultColWidth="10" defaultRowHeight="14.4"/>
  <cols>
    <col min="1" max="1" width="6.37962962962963" customWidth="1"/>
    <col min="2" max="2" width="16.75" customWidth="1"/>
    <col min="3" max="3" width="9.12962962962963" customWidth="1"/>
    <col min="4" max="4" width="6.25" customWidth="1"/>
    <col min="5" max="5" width="6" customWidth="1"/>
    <col min="6" max="6" width="6.25" customWidth="1"/>
    <col min="7" max="7" width="6.5" customWidth="1"/>
    <col min="8" max="8" width="7.37962962962963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962962962963" customWidth="1"/>
    <col min="15" max="15" width="7.87962962962963" customWidth="1"/>
    <col min="16" max="16" width="6.25" customWidth="1"/>
    <col min="17" max="17" width="18.8796296296296" customWidth="1"/>
    <col min="18" max="18" width="25.8796296296296" customWidth="1"/>
    <col min="19" max="19" width="11.3796296296296" customWidth="1"/>
    <col min="20" max="20" width="9.75" customWidth="1"/>
  </cols>
  <sheetData>
    <row r="1" ht="16.35" customHeight="1" spans="19:19">
      <c r="S1" s="5" t="s">
        <v>731</v>
      </c>
    </row>
    <row r="2" ht="42.2" customHeight="1" spans="1:19">
      <c r="A2" s="3" t="s">
        <v>732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3.25" customHeight="1" spans="1:19">
      <c r="A3" s="4" t="s">
        <v>31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6.35" customHeight="1" spans="1:19">
      <c r="A4" s="5"/>
      <c r="B4" s="5"/>
      <c r="C4" s="5"/>
      <c r="D4" s="5"/>
      <c r="E4" s="5"/>
      <c r="F4" s="5"/>
      <c r="G4" s="5"/>
      <c r="H4" s="5"/>
      <c r="I4" s="5"/>
      <c r="J4" s="5"/>
      <c r="Q4" s="14" t="s">
        <v>32</v>
      </c>
      <c r="R4" s="14"/>
      <c r="S4" s="14"/>
    </row>
    <row r="5" ht="18.2" customHeight="1" spans="1:19">
      <c r="A5" s="6" t="s">
        <v>435</v>
      </c>
      <c r="B5" s="6" t="s">
        <v>436</v>
      </c>
      <c r="C5" s="6" t="s">
        <v>733</v>
      </c>
      <c r="D5" s="6"/>
      <c r="E5" s="6"/>
      <c r="F5" s="6"/>
      <c r="G5" s="6"/>
      <c r="H5" s="6"/>
      <c r="I5" s="6"/>
      <c r="J5" s="6" t="s">
        <v>734</v>
      </c>
      <c r="K5" s="6" t="s">
        <v>735</v>
      </c>
      <c r="L5" s="6"/>
      <c r="M5" s="6"/>
      <c r="N5" s="6"/>
      <c r="O5" s="6"/>
      <c r="P5" s="6"/>
      <c r="Q5" s="6"/>
      <c r="R5" s="6"/>
      <c r="S5" s="6"/>
    </row>
    <row r="6" ht="18.95" customHeight="1" spans="1:19">
      <c r="A6" s="6"/>
      <c r="B6" s="6"/>
      <c r="C6" s="6" t="s">
        <v>493</v>
      </c>
      <c r="D6" s="6" t="s">
        <v>736</v>
      </c>
      <c r="E6" s="6"/>
      <c r="F6" s="6"/>
      <c r="G6" s="6"/>
      <c r="H6" s="6" t="s">
        <v>737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ht="31.15" customHeight="1" spans="1:19">
      <c r="A7" s="6"/>
      <c r="B7" s="6"/>
      <c r="C7" s="6"/>
      <c r="D7" s="6" t="s">
        <v>139</v>
      </c>
      <c r="E7" s="6" t="s">
        <v>738</v>
      </c>
      <c r="F7" s="6" t="s">
        <v>143</v>
      </c>
      <c r="G7" s="6" t="s">
        <v>739</v>
      </c>
      <c r="H7" s="6" t="s">
        <v>175</v>
      </c>
      <c r="I7" s="6" t="s">
        <v>176</v>
      </c>
      <c r="J7" s="6"/>
      <c r="K7" s="6" t="s">
        <v>496</v>
      </c>
      <c r="L7" s="6" t="s">
        <v>497</v>
      </c>
      <c r="M7" s="6" t="s">
        <v>498</v>
      </c>
      <c r="N7" s="6" t="s">
        <v>503</v>
      </c>
      <c r="O7" s="6" t="s">
        <v>499</v>
      </c>
      <c r="P7" s="6" t="s">
        <v>740</v>
      </c>
      <c r="Q7" s="6" t="s">
        <v>741</v>
      </c>
      <c r="R7" s="6" t="s">
        <v>742</v>
      </c>
      <c r="S7" s="6" t="s">
        <v>504</v>
      </c>
    </row>
    <row r="8" ht="31.15" customHeight="1" spans="1:19">
      <c r="A8" s="6">
        <v>414</v>
      </c>
      <c r="B8" s="6" t="s">
        <v>3</v>
      </c>
      <c r="C8" s="7">
        <f>SUM(C9:C97)</f>
        <v>6376.51831</v>
      </c>
      <c r="D8" s="7">
        <f t="shared" ref="D8:I8" si="0">SUM(D9:D97)</f>
        <v>5645.41631</v>
      </c>
      <c r="E8" s="7">
        <f t="shared" si="0"/>
        <v>631.1</v>
      </c>
      <c r="F8" s="7">
        <f t="shared" si="0"/>
        <v>0</v>
      </c>
      <c r="G8" s="7">
        <f t="shared" si="0"/>
        <v>0</v>
      </c>
      <c r="H8" s="7">
        <f t="shared" si="0"/>
        <v>2496.80967</v>
      </c>
      <c r="I8" s="7">
        <f t="shared" si="0"/>
        <v>3879.70964</v>
      </c>
      <c r="J8" s="6"/>
      <c r="K8" s="6"/>
      <c r="L8" s="6"/>
      <c r="M8" s="6"/>
      <c r="N8" s="6"/>
      <c r="O8" s="6"/>
      <c r="P8" s="6"/>
      <c r="Q8" s="6"/>
      <c r="R8" s="6"/>
      <c r="S8" s="6"/>
    </row>
    <row r="9" ht="19.5" customHeight="1" spans="1:19">
      <c r="A9" s="8" t="s">
        <v>505</v>
      </c>
      <c r="B9" s="8" t="s">
        <v>3</v>
      </c>
      <c r="C9" s="9">
        <v>1553.84</v>
      </c>
      <c r="D9" s="9">
        <v>1553.84</v>
      </c>
      <c r="E9" s="9"/>
      <c r="F9" s="9"/>
      <c r="G9" s="9"/>
      <c r="H9" s="9">
        <v>580.39</v>
      </c>
      <c r="I9" s="9">
        <v>973.45</v>
      </c>
      <c r="J9" s="8"/>
      <c r="K9" s="12" t="s">
        <v>508</v>
      </c>
      <c r="L9" s="12" t="s">
        <v>743</v>
      </c>
      <c r="M9" s="8"/>
      <c r="N9" s="8"/>
      <c r="O9" s="8"/>
      <c r="P9" s="8"/>
      <c r="Q9" s="8"/>
      <c r="R9" s="8"/>
      <c r="S9" s="8"/>
    </row>
    <row r="10" ht="18.95" customHeight="1" spans="1:19">
      <c r="A10" s="8"/>
      <c r="B10" s="8"/>
      <c r="C10" s="9"/>
      <c r="D10" s="9"/>
      <c r="E10" s="9"/>
      <c r="F10" s="9"/>
      <c r="G10" s="9"/>
      <c r="H10" s="9"/>
      <c r="I10" s="9"/>
      <c r="J10" s="8"/>
      <c r="K10" s="12"/>
      <c r="L10" s="12" t="s">
        <v>744</v>
      </c>
      <c r="M10" s="8"/>
      <c r="N10" s="8"/>
      <c r="O10" s="8"/>
      <c r="P10" s="8"/>
      <c r="Q10" s="8"/>
      <c r="R10" s="8"/>
      <c r="S10" s="8"/>
    </row>
    <row r="11" ht="19.5" customHeight="1" spans="1:19">
      <c r="A11" s="8"/>
      <c r="B11" s="8"/>
      <c r="C11" s="9"/>
      <c r="D11" s="9"/>
      <c r="E11" s="9"/>
      <c r="F11" s="9"/>
      <c r="G11" s="9"/>
      <c r="H11" s="9"/>
      <c r="I11" s="9"/>
      <c r="J11" s="8"/>
      <c r="K11" s="12"/>
      <c r="L11" s="12" t="s">
        <v>745</v>
      </c>
      <c r="M11" s="8"/>
      <c r="N11" s="8"/>
      <c r="O11" s="8"/>
      <c r="P11" s="8"/>
      <c r="Q11" s="8"/>
      <c r="R11" s="8"/>
      <c r="S11" s="8"/>
    </row>
    <row r="12" ht="18.95" customHeight="1" spans="1:19">
      <c r="A12" s="8"/>
      <c r="B12" s="8"/>
      <c r="C12" s="9"/>
      <c r="D12" s="9"/>
      <c r="E12" s="9"/>
      <c r="F12" s="9"/>
      <c r="G12" s="9"/>
      <c r="H12" s="9"/>
      <c r="I12" s="9"/>
      <c r="J12" s="8"/>
      <c r="K12" s="12"/>
      <c r="L12" s="12" t="s">
        <v>539</v>
      </c>
      <c r="M12" s="8"/>
      <c r="N12" s="8"/>
      <c r="O12" s="8"/>
      <c r="P12" s="8"/>
      <c r="Q12" s="8"/>
      <c r="R12" s="8"/>
      <c r="S12" s="8"/>
    </row>
    <row r="13" ht="18.2" customHeight="1" spans="1:19">
      <c r="A13" s="8"/>
      <c r="B13" s="8"/>
      <c r="C13" s="9"/>
      <c r="D13" s="9"/>
      <c r="E13" s="9"/>
      <c r="F13" s="9"/>
      <c r="G13" s="9"/>
      <c r="H13" s="9"/>
      <c r="I13" s="9"/>
      <c r="J13" s="8"/>
      <c r="K13" s="12" t="s">
        <v>746</v>
      </c>
      <c r="L13" s="12" t="s">
        <v>527</v>
      </c>
      <c r="M13" s="8"/>
      <c r="N13" s="8"/>
      <c r="O13" s="8"/>
      <c r="P13" s="8"/>
      <c r="Q13" s="8"/>
      <c r="R13" s="8"/>
      <c r="S13" s="8"/>
    </row>
    <row r="14" ht="19.5" customHeight="1" spans="1:19">
      <c r="A14" s="8"/>
      <c r="B14" s="8"/>
      <c r="C14" s="9"/>
      <c r="D14" s="9"/>
      <c r="E14" s="9"/>
      <c r="F14" s="9"/>
      <c r="G14" s="9"/>
      <c r="H14" s="9"/>
      <c r="I14" s="9"/>
      <c r="J14" s="8"/>
      <c r="K14" s="12"/>
      <c r="L14" s="12" t="s">
        <v>529</v>
      </c>
      <c r="M14" s="8"/>
      <c r="N14" s="8"/>
      <c r="O14" s="8"/>
      <c r="P14" s="8"/>
      <c r="Q14" s="8"/>
      <c r="R14" s="8"/>
      <c r="S14" s="8"/>
    </row>
    <row r="15" ht="19.5" customHeight="1" spans="1:19">
      <c r="A15" s="8"/>
      <c r="B15" s="8"/>
      <c r="C15" s="9"/>
      <c r="D15" s="9"/>
      <c r="E15" s="9"/>
      <c r="F15" s="9"/>
      <c r="G15" s="9"/>
      <c r="H15" s="9"/>
      <c r="I15" s="9"/>
      <c r="J15" s="8"/>
      <c r="K15" s="12"/>
      <c r="L15" s="12" t="s">
        <v>528</v>
      </c>
      <c r="M15" s="8"/>
      <c r="N15" s="8"/>
      <c r="O15" s="8"/>
      <c r="P15" s="8"/>
      <c r="Q15" s="8"/>
      <c r="R15" s="8"/>
      <c r="S15" s="8"/>
    </row>
    <row r="16" ht="19.5" customHeight="1" spans="1:19">
      <c r="A16" s="8"/>
      <c r="B16" s="8"/>
      <c r="C16" s="9"/>
      <c r="D16" s="9"/>
      <c r="E16" s="9"/>
      <c r="F16" s="9"/>
      <c r="G16" s="9"/>
      <c r="H16" s="9"/>
      <c r="I16" s="9"/>
      <c r="J16" s="8"/>
      <c r="K16" s="12"/>
      <c r="L16" s="12" t="s">
        <v>747</v>
      </c>
      <c r="M16" s="8"/>
      <c r="N16" s="8"/>
      <c r="O16" s="8"/>
      <c r="P16" s="8"/>
      <c r="Q16" s="8"/>
      <c r="R16" s="8"/>
      <c r="S16" s="8"/>
    </row>
    <row r="17" ht="19.9" customHeight="1" spans="1:19">
      <c r="A17" s="8"/>
      <c r="B17" s="8"/>
      <c r="C17" s="9"/>
      <c r="D17" s="9"/>
      <c r="E17" s="9"/>
      <c r="F17" s="9"/>
      <c r="G17" s="9"/>
      <c r="H17" s="9"/>
      <c r="I17" s="9"/>
      <c r="J17" s="8"/>
      <c r="K17" s="12" t="s">
        <v>534</v>
      </c>
      <c r="L17" s="12" t="s">
        <v>535</v>
      </c>
      <c r="M17" s="8"/>
      <c r="N17" s="8"/>
      <c r="O17" s="8"/>
      <c r="P17" s="8"/>
      <c r="Q17" s="8"/>
      <c r="R17" s="8"/>
      <c r="S17" s="8"/>
    </row>
    <row r="18" s="1" customFormat="1" ht="19.5" customHeight="1" spans="1:19">
      <c r="A18" s="10" t="s">
        <v>602</v>
      </c>
      <c r="B18" s="10" t="s">
        <v>603</v>
      </c>
      <c r="C18" s="11">
        <v>1124.063028</v>
      </c>
      <c r="D18" s="11">
        <v>1024.063028</v>
      </c>
      <c r="E18" s="11"/>
      <c r="F18" s="11"/>
      <c r="G18" s="11"/>
      <c r="H18" s="11">
        <v>643.643028</v>
      </c>
      <c r="I18" s="11">
        <v>480.42</v>
      </c>
      <c r="J18" s="10" t="s">
        <v>748</v>
      </c>
      <c r="K18" s="13" t="s">
        <v>508</v>
      </c>
      <c r="L18" s="13" t="s">
        <v>743</v>
      </c>
      <c r="M18" s="13" t="s">
        <v>743</v>
      </c>
      <c r="N18" s="10"/>
      <c r="O18" s="10"/>
      <c r="P18" s="10"/>
      <c r="Q18" s="10"/>
      <c r="R18" s="10" t="s">
        <v>613</v>
      </c>
      <c r="S18" s="10"/>
    </row>
    <row r="19" s="1" customFormat="1" ht="18.95" customHeight="1" spans="1:19">
      <c r="A19" s="10"/>
      <c r="B19" s="10"/>
      <c r="C19" s="11"/>
      <c r="D19" s="11"/>
      <c r="E19" s="11"/>
      <c r="F19" s="11"/>
      <c r="G19" s="11"/>
      <c r="H19" s="11"/>
      <c r="I19" s="11"/>
      <c r="J19" s="10"/>
      <c r="K19" s="13"/>
      <c r="L19" s="13" t="s">
        <v>744</v>
      </c>
      <c r="M19" s="13" t="s">
        <v>744</v>
      </c>
      <c r="N19" s="10"/>
      <c r="O19" s="10"/>
      <c r="P19" s="10"/>
      <c r="Q19" s="10"/>
      <c r="R19" s="10" t="s">
        <v>613</v>
      </c>
      <c r="S19" s="10"/>
    </row>
    <row r="20" s="1" customFormat="1" ht="19.5" customHeight="1" spans="1:19">
      <c r="A20" s="10"/>
      <c r="B20" s="10"/>
      <c r="C20" s="11"/>
      <c r="D20" s="11"/>
      <c r="E20" s="11"/>
      <c r="F20" s="11"/>
      <c r="G20" s="11"/>
      <c r="H20" s="11"/>
      <c r="I20" s="11"/>
      <c r="J20" s="10"/>
      <c r="K20" s="13"/>
      <c r="L20" s="13" t="s">
        <v>745</v>
      </c>
      <c r="M20" s="13" t="s">
        <v>745</v>
      </c>
      <c r="N20" s="10"/>
      <c r="O20" s="10"/>
      <c r="P20" s="10"/>
      <c r="Q20" s="10"/>
      <c r="R20" s="10" t="s">
        <v>613</v>
      </c>
      <c r="S20" s="10"/>
    </row>
    <row r="21" s="1" customFormat="1" ht="18.95" customHeight="1" spans="1:19">
      <c r="A21" s="10"/>
      <c r="B21" s="10"/>
      <c r="C21" s="11"/>
      <c r="D21" s="11"/>
      <c r="E21" s="11"/>
      <c r="F21" s="11"/>
      <c r="G21" s="11"/>
      <c r="H21" s="11"/>
      <c r="I21" s="11"/>
      <c r="J21" s="10"/>
      <c r="K21" s="13"/>
      <c r="L21" s="13" t="s">
        <v>539</v>
      </c>
      <c r="M21" s="13" t="s">
        <v>539</v>
      </c>
      <c r="N21" s="10"/>
      <c r="O21" s="10"/>
      <c r="P21" s="10"/>
      <c r="Q21" s="10"/>
      <c r="R21" s="10" t="s">
        <v>613</v>
      </c>
      <c r="S21" s="10"/>
    </row>
    <row r="22" s="1" customFormat="1" ht="18.2" customHeight="1" spans="1:19">
      <c r="A22" s="10"/>
      <c r="B22" s="10"/>
      <c r="C22" s="11"/>
      <c r="D22" s="11"/>
      <c r="E22" s="11"/>
      <c r="F22" s="11"/>
      <c r="G22" s="11"/>
      <c r="H22" s="11"/>
      <c r="I22" s="11"/>
      <c r="J22" s="10"/>
      <c r="K22" s="13" t="s">
        <v>746</v>
      </c>
      <c r="L22" s="13" t="s">
        <v>527</v>
      </c>
      <c r="M22" s="13" t="s">
        <v>527</v>
      </c>
      <c r="N22" s="10"/>
      <c r="O22" s="10"/>
      <c r="P22" s="10"/>
      <c r="Q22" s="10"/>
      <c r="R22" s="10" t="s">
        <v>613</v>
      </c>
      <c r="S22" s="10"/>
    </row>
    <row r="23" s="1" customFormat="1" ht="19.5" customHeight="1" spans="1:19">
      <c r="A23" s="10"/>
      <c r="B23" s="10"/>
      <c r="C23" s="11"/>
      <c r="D23" s="11"/>
      <c r="E23" s="11"/>
      <c r="F23" s="11"/>
      <c r="G23" s="11"/>
      <c r="H23" s="11"/>
      <c r="I23" s="11"/>
      <c r="J23" s="10"/>
      <c r="K23" s="13"/>
      <c r="L23" s="13" t="s">
        <v>529</v>
      </c>
      <c r="M23" s="13" t="s">
        <v>529</v>
      </c>
      <c r="N23" s="10"/>
      <c r="O23" s="10"/>
      <c r="P23" s="10"/>
      <c r="Q23" s="10"/>
      <c r="R23" s="10" t="s">
        <v>613</v>
      </c>
      <c r="S23" s="10"/>
    </row>
    <row r="24" s="1" customFormat="1" ht="19.5" customHeight="1" spans="1:19">
      <c r="A24" s="10"/>
      <c r="B24" s="10"/>
      <c r="C24" s="11"/>
      <c r="D24" s="11"/>
      <c r="E24" s="11"/>
      <c r="F24" s="11"/>
      <c r="G24" s="11"/>
      <c r="H24" s="11"/>
      <c r="I24" s="11"/>
      <c r="J24" s="10"/>
      <c r="K24" s="13"/>
      <c r="L24" s="13" t="s">
        <v>528</v>
      </c>
      <c r="M24" s="13" t="s">
        <v>528</v>
      </c>
      <c r="N24" s="10"/>
      <c r="O24" s="10"/>
      <c r="P24" s="10"/>
      <c r="Q24" s="10"/>
      <c r="R24" s="10" t="s">
        <v>613</v>
      </c>
      <c r="S24" s="10"/>
    </row>
    <row r="25" s="1" customFormat="1" ht="19.5" customHeight="1" spans="1:19">
      <c r="A25" s="10"/>
      <c r="B25" s="10"/>
      <c r="C25" s="11"/>
      <c r="D25" s="11"/>
      <c r="E25" s="11"/>
      <c r="F25" s="11"/>
      <c r="G25" s="11"/>
      <c r="H25" s="11"/>
      <c r="I25" s="11"/>
      <c r="J25" s="10"/>
      <c r="K25" s="13"/>
      <c r="L25" s="13" t="s">
        <v>747</v>
      </c>
      <c r="M25" s="13" t="s">
        <v>747</v>
      </c>
      <c r="N25" s="10"/>
      <c r="O25" s="10"/>
      <c r="P25" s="10"/>
      <c r="Q25" s="10"/>
      <c r="R25" s="10" t="s">
        <v>613</v>
      </c>
      <c r="S25" s="10"/>
    </row>
    <row r="26" s="1" customFormat="1" ht="19.9" customHeight="1" spans="1:19">
      <c r="A26" s="10"/>
      <c r="B26" s="10"/>
      <c r="C26" s="11"/>
      <c r="D26" s="11"/>
      <c r="E26" s="11"/>
      <c r="F26" s="11"/>
      <c r="G26" s="11"/>
      <c r="H26" s="11"/>
      <c r="I26" s="11"/>
      <c r="J26" s="10"/>
      <c r="K26" s="13" t="s">
        <v>534</v>
      </c>
      <c r="L26" s="13" t="s">
        <v>535</v>
      </c>
      <c r="M26" s="13" t="s">
        <v>535</v>
      </c>
      <c r="N26" s="10"/>
      <c r="O26" s="10"/>
      <c r="P26" s="10"/>
      <c r="Q26" s="10"/>
      <c r="R26" s="10" t="s">
        <v>613</v>
      </c>
      <c r="S26" s="10"/>
    </row>
    <row r="27" s="2" customFormat="1" ht="19.55" customHeight="1" spans="1:19">
      <c r="A27" s="8" t="s">
        <v>630</v>
      </c>
      <c r="B27" s="8" t="s">
        <v>631</v>
      </c>
      <c r="C27" s="9">
        <v>100.53</v>
      </c>
      <c r="D27" s="9">
        <v>100.53</v>
      </c>
      <c r="E27" s="9"/>
      <c r="F27" s="9"/>
      <c r="G27" s="9"/>
      <c r="H27" s="9">
        <v>63.8</v>
      </c>
      <c r="I27" s="9">
        <v>36.73</v>
      </c>
      <c r="J27" s="8"/>
      <c r="K27" s="12" t="s">
        <v>508</v>
      </c>
      <c r="L27" s="12" t="s">
        <v>743</v>
      </c>
      <c r="M27" s="8"/>
      <c r="N27" s="8"/>
      <c r="O27" s="8"/>
      <c r="P27" s="8"/>
      <c r="Q27" s="8"/>
      <c r="R27" s="8"/>
      <c r="S27" s="8"/>
    </row>
    <row r="28" s="2" customFormat="1" ht="18.95" customHeight="1" spans="1:19">
      <c r="A28" s="8"/>
      <c r="B28" s="8"/>
      <c r="C28" s="9"/>
      <c r="D28" s="9"/>
      <c r="E28" s="9"/>
      <c r="F28" s="9"/>
      <c r="G28" s="9"/>
      <c r="H28" s="9"/>
      <c r="I28" s="9"/>
      <c r="J28" s="8"/>
      <c r="K28" s="12"/>
      <c r="L28" s="12" t="s">
        <v>744</v>
      </c>
      <c r="M28" s="8"/>
      <c r="N28" s="8"/>
      <c r="O28" s="8"/>
      <c r="P28" s="8"/>
      <c r="Q28" s="8"/>
      <c r="R28" s="8"/>
      <c r="S28" s="8"/>
    </row>
    <row r="29" s="2" customFormat="1" ht="19.55" customHeight="1" spans="1:19">
      <c r="A29" s="8"/>
      <c r="B29" s="8"/>
      <c r="C29" s="9"/>
      <c r="D29" s="9"/>
      <c r="E29" s="9"/>
      <c r="F29" s="9"/>
      <c r="G29" s="9"/>
      <c r="H29" s="9"/>
      <c r="I29" s="9"/>
      <c r="J29" s="8"/>
      <c r="K29" s="12"/>
      <c r="L29" s="12" t="s">
        <v>745</v>
      </c>
      <c r="M29" s="8"/>
      <c r="N29" s="8"/>
      <c r="O29" s="8"/>
      <c r="P29" s="8"/>
      <c r="Q29" s="8"/>
      <c r="R29" s="8"/>
      <c r="S29" s="8"/>
    </row>
    <row r="30" s="2" customFormat="1" ht="18.95" customHeight="1" spans="1:19">
      <c r="A30" s="8"/>
      <c r="B30" s="8"/>
      <c r="C30" s="9"/>
      <c r="D30" s="9"/>
      <c r="E30" s="9"/>
      <c r="F30" s="9"/>
      <c r="G30" s="9"/>
      <c r="H30" s="9"/>
      <c r="I30" s="9"/>
      <c r="J30" s="8"/>
      <c r="K30" s="12"/>
      <c r="L30" s="12" t="s">
        <v>539</v>
      </c>
      <c r="M30" s="8"/>
      <c r="N30" s="8"/>
      <c r="O30" s="8"/>
      <c r="P30" s="8"/>
      <c r="Q30" s="8"/>
      <c r="R30" s="8"/>
      <c r="S30" s="8"/>
    </row>
    <row r="31" s="2" customFormat="1" ht="18.1" customHeight="1" spans="1:19">
      <c r="A31" s="8"/>
      <c r="B31" s="8"/>
      <c r="C31" s="9"/>
      <c r="D31" s="9"/>
      <c r="E31" s="9"/>
      <c r="F31" s="9"/>
      <c r="G31" s="9"/>
      <c r="H31" s="9"/>
      <c r="I31" s="9"/>
      <c r="J31" s="8"/>
      <c r="K31" s="12" t="s">
        <v>746</v>
      </c>
      <c r="L31" s="12" t="s">
        <v>527</v>
      </c>
      <c r="M31" s="8"/>
      <c r="N31" s="8"/>
      <c r="O31" s="8"/>
      <c r="P31" s="8"/>
      <c r="Q31" s="8"/>
      <c r="R31" s="8"/>
      <c r="S31" s="8"/>
    </row>
    <row r="32" s="2" customFormat="1" ht="19.55" customHeight="1" spans="1:19">
      <c r="A32" s="8"/>
      <c r="B32" s="8"/>
      <c r="C32" s="9"/>
      <c r="D32" s="9"/>
      <c r="E32" s="9"/>
      <c r="F32" s="9"/>
      <c r="G32" s="9"/>
      <c r="H32" s="9"/>
      <c r="I32" s="9"/>
      <c r="J32" s="8"/>
      <c r="K32" s="12"/>
      <c r="L32" s="12" t="s">
        <v>529</v>
      </c>
      <c r="M32" s="8"/>
      <c r="N32" s="8"/>
      <c r="O32" s="8"/>
      <c r="P32" s="8"/>
      <c r="Q32" s="8"/>
      <c r="R32" s="8"/>
      <c r="S32" s="8"/>
    </row>
    <row r="33" s="2" customFormat="1" ht="19.55" customHeight="1" spans="1:19">
      <c r="A33" s="8"/>
      <c r="B33" s="8"/>
      <c r="C33" s="9"/>
      <c r="D33" s="9"/>
      <c r="E33" s="9"/>
      <c r="F33" s="9"/>
      <c r="G33" s="9"/>
      <c r="H33" s="9"/>
      <c r="I33" s="9"/>
      <c r="J33" s="8"/>
      <c r="K33" s="12"/>
      <c r="L33" s="12" t="s">
        <v>528</v>
      </c>
      <c r="M33" s="8"/>
      <c r="N33" s="8"/>
      <c r="O33" s="8"/>
      <c r="P33" s="8"/>
      <c r="Q33" s="8"/>
      <c r="R33" s="8"/>
      <c r="S33" s="8"/>
    </row>
    <row r="34" s="2" customFormat="1" ht="19.55" customHeight="1" spans="1:19">
      <c r="A34" s="8"/>
      <c r="B34" s="8"/>
      <c r="C34" s="9"/>
      <c r="D34" s="9"/>
      <c r="E34" s="9"/>
      <c r="F34" s="9"/>
      <c r="G34" s="9"/>
      <c r="H34" s="9"/>
      <c r="I34" s="9"/>
      <c r="J34" s="8"/>
      <c r="K34" s="12"/>
      <c r="L34" s="12" t="s">
        <v>747</v>
      </c>
      <c r="M34" s="8"/>
      <c r="N34" s="8"/>
      <c r="O34" s="8"/>
      <c r="P34" s="8"/>
      <c r="Q34" s="8"/>
      <c r="R34" s="8"/>
      <c r="S34" s="8"/>
    </row>
    <row r="35" s="2" customFormat="1" ht="19.8" customHeight="1" spans="1:19">
      <c r="A35" s="8"/>
      <c r="B35" s="8"/>
      <c r="C35" s="9"/>
      <c r="D35" s="9"/>
      <c r="E35" s="9"/>
      <c r="F35" s="9"/>
      <c r="G35" s="9"/>
      <c r="H35" s="9"/>
      <c r="I35" s="9"/>
      <c r="J35" s="8"/>
      <c r="K35" s="12" t="s">
        <v>534</v>
      </c>
      <c r="L35" s="12" t="s">
        <v>535</v>
      </c>
      <c r="M35" s="8"/>
      <c r="N35" s="8"/>
      <c r="O35" s="8"/>
      <c r="P35" s="8"/>
      <c r="Q35" s="8"/>
      <c r="R35" s="8"/>
      <c r="S35" s="8"/>
    </row>
    <row r="36" s="2" customFormat="1" ht="19.55" customHeight="1" spans="1:19">
      <c r="A36" s="8" t="s">
        <v>637</v>
      </c>
      <c r="B36" s="8" t="s">
        <v>638</v>
      </c>
      <c r="C36" s="9">
        <f>H36+I36</f>
        <v>954.112573</v>
      </c>
      <c r="D36" s="9">
        <f>883.013172+71.099401</f>
        <v>954.112573</v>
      </c>
      <c r="E36" s="9"/>
      <c r="F36" s="9"/>
      <c r="G36" s="9"/>
      <c r="H36" s="9">
        <f>379.153172+61.049808</f>
        <v>440.20298</v>
      </c>
      <c r="I36" s="9">
        <f>503.86+10.049593</f>
        <v>513.909593</v>
      </c>
      <c r="J36" s="8"/>
      <c r="K36" s="12" t="s">
        <v>508</v>
      </c>
      <c r="L36" s="12" t="s">
        <v>743</v>
      </c>
      <c r="M36" s="8"/>
      <c r="N36" s="8"/>
      <c r="O36" s="8"/>
      <c r="P36" s="8"/>
      <c r="Q36" s="8"/>
      <c r="R36" s="8"/>
      <c r="S36" s="8"/>
    </row>
    <row r="37" s="2" customFormat="1" ht="18.95" customHeight="1" spans="1:19">
      <c r="A37" s="8"/>
      <c r="B37" s="8"/>
      <c r="C37" s="9"/>
      <c r="D37" s="9"/>
      <c r="E37" s="9"/>
      <c r="F37" s="9"/>
      <c r="G37" s="9"/>
      <c r="H37" s="9"/>
      <c r="I37" s="9"/>
      <c r="J37" s="8"/>
      <c r="K37" s="12"/>
      <c r="L37" s="12" t="s">
        <v>744</v>
      </c>
      <c r="M37" s="8"/>
      <c r="N37" s="8"/>
      <c r="O37" s="8"/>
      <c r="P37" s="8"/>
      <c r="Q37" s="8"/>
      <c r="R37" s="8"/>
      <c r="S37" s="8"/>
    </row>
    <row r="38" s="2" customFormat="1" ht="19.55" customHeight="1" spans="1:19">
      <c r="A38" s="8"/>
      <c r="B38" s="8"/>
      <c r="C38" s="9"/>
      <c r="D38" s="9"/>
      <c r="E38" s="9"/>
      <c r="F38" s="9"/>
      <c r="G38" s="9"/>
      <c r="H38" s="9"/>
      <c r="I38" s="9"/>
      <c r="J38" s="8"/>
      <c r="K38" s="12"/>
      <c r="L38" s="12" t="s">
        <v>745</v>
      </c>
      <c r="M38" s="8"/>
      <c r="N38" s="8"/>
      <c r="O38" s="8"/>
      <c r="P38" s="8"/>
      <c r="Q38" s="8"/>
      <c r="R38" s="8"/>
      <c r="S38" s="8"/>
    </row>
    <row r="39" s="2" customFormat="1" ht="18.95" customHeight="1" spans="1:19">
      <c r="A39" s="8"/>
      <c r="B39" s="8"/>
      <c r="C39" s="9"/>
      <c r="D39" s="9"/>
      <c r="E39" s="9"/>
      <c r="F39" s="9"/>
      <c r="G39" s="9"/>
      <c r="H39" s="9"/>
      <c r="I39" s="9"/>
      <c r="J39" s="8"/>
      <c r="K39" s="12"/>
      <c r="L39" s="12" t="s">
        <v>539</v>
      </c>
      <c r="M39" s="8"/>
      <c r="N39" s="8"/>
      <c r="O39" s="8"/>
      <c r="P39" s="8"/>
      <c r="Q39" s="8"/>
      <c r="R39" s="8"/>
      <c r="S39" s="8"/>
    </row>
    <row r="40" s="2" customFormat="1" ht="18.1" customHeight="1" spans="1:19">
      <c r="A40" s="8"/>
      <c r="B40" s="8"/>
      <c r="C40" s="9"/>
      <c r="D40" s="9"/>
      <c r="E40" s="9"/>
      <c r="F40" s="9"/>
      <c r="G40" s="9"/>
      <c r="H40" s="9"/>
      <c r="I40" s="9"/>
      <c r="J40" s="8"/>
      <c r="K40" s="12" t="s">
        <v>746</v>
      </c>
      <c r="L40" s="12" t="s">
        <v>527</v>
      </c>
      <c r="M40" s="8"/>
      <c r="N40" s="8"/>
      <c r="O40" s="8"/>
      <c r="P40" s="8"/>
      <c r="Q40" s="8"/>
      <c r="R40" s="8"/>
      <c r="S40" s="8"/>
    </row>
    <row r="41" s="2" customFormat="1" ht="19.55" customHeight="1" spans="1:19">
      <c r="A41" s="8"/>
      <c r="B41" s="8"/>
      <c r="C41" s="9"/>
      <c r="D41" s="9"/>
      <c r="E41" s="9"/>
      <c r="F41" s="9"/>
      <c r="G41" s="9"/>
      <c r="H41" s="9"/>
      <c r="I41" s="9"/>
      <c r="J41" s="8"/>
      <c r="K41" s="12"/>
      <c r="L41" s="12" t="s">
        <v>529</v>
      </c>
      <c r="M41" s="8"/>
      <c r="N41" s="8"/>
      <c r="O41" s="8"/>
      <c r="P41" s="8"/>
      <c r="Q41" s="8"/>
      <c r="R41" s="8"/>
      <c r="S41" s="8"/>
    </row>
    <row r="42" s="2" customFormat="1" ht="19.55" customHeight="1" spans="1:19">
      <c r="A42" s="8"/>
      <c r="B42" s="8"/>
      <c r="C42" s="9"/>
      <c r="D42" s="9"/>
      <c r="E42" s="9"/>
      <c r="F42" s="9"/>
      <c r="G42" s="9"/>
      <c r="H42" s="9"/>
      <c r="I42" s="9"/>
      <c r="J42" s="8"/>
      <c r="K42" s="12"/>
      <c r="L42" s="12" t="s">
        <v>528</v>
      </c>
      <c r="M42" s="8"/>
      <c r="N42" s="8"/>
      <c r="O42" s="8"/>
      <c r="P42" s="8"/>
      <c r="Q42" s="8"/>
      <c r="R42" s="8"/>
      <c r="S42" s="8"/>
    </row>
    <row r="43" s="2" customFormat="1" ht="19.55" customHeight="1" spans="1:19">
      <c r="A43" s="8"/>
      <c r="B43" s="8"/>
      <c r="C43" s="9"/>
      <c r="D43" s="9"/>
      <c r="E43" s="9"/>
      <c r="F43" s="9"/>
      <c r="G43" s="9"/>
      <c r="H43" s="9"/>
      <c r="I43" s="9"/>
      <c r="J43" s="8"/>
      <c r="K43" s="12"/>
      <c r="L43" s="12" t="s">
        <v>747</v>
      </c>
      <c r="M43" s="8"/>
      <c r="N43" s="8"/>
      <c r="O43" s="8"/>
      <c r="P43" s="8"/>
      <c r="Q43" s="8"/>
      <c r="R43" s="8"/>
      <c r="S43" s="8"/>
    </row>
    <row r="44" s="2" customFormat="1" ht="19.8" customHeight="1" spans="1:19">
      <c r="A44" s="8"/>
      <c r="B44" s="8"/>
      <c r="C44" s="9"/>
      <c r="D44" s="9"/>
      <c r="E44" s="9"/>
      <c r="F44" s="9"/>
      <c r="G44" s="9"/>
      <c r="H44" s="9"/>
      <c r="I44" s="9"/>
      <c r="J44" s="8"/>
      <c r="K44" s="12" t="s">
        <v>534</v>
      </c>
      <c r="L44" s="12" t="s">
        <v>535</v>
      </c>
      <c r="M44" s="8"/>
      <c r="N44" s="8"/>
      <c r="O44" s="8"/>
      <c r="P44" s="8"/>
      <c r="Q44" s="8"/>
      <c r="R44" s="8"/>
      <c r="S44" s="8"/>
    </row>
    <row r="45" s="2" customFormat="1" ht="19.55" customHeight="1" spans="1:19">
      <c r="A45" s="8" t="s">
        <v>673</v>
      </c>
      <c r="B45" s="8" t="s">
        <v>674</v>
      </c>
      <c r="C45" s="9">
        <f>D45</f>
        <v>248.655719</v>
      </c>
      <c r="D45" s="9">
        <f>H45+I45</f>
        <v>248.655719</v>
      </c>
      <c r="E45" s="9"/>
      <c r="F45" s="9"/>
      <c r="G45" s="9"/>
      <c r="H45" s="9">
        <f>160.808428+13.317244</f>
        <v>174.125672</v>
      </c>
      <c r="I45" s="9">
        <f>74.53+0.000047</f>
        <v>74.530047</v>
      </c>
      <c r="J45" s="8"/>
      <c r="K45" s="12" t="s">
        <v>508</v>
      </c>
      <c r="L45" s="12" t="s">
        <v>743</v>
      </c>
      <c r="M45" s="8"/>
      <c r="N45" s="8"/>
      <c r="O45" s="8"/>
      <c r="P45" s="8"/>
      <c r="Q45" s="8"/>
      <c r="R45" s="8"/>
      <c r="S45" s="8"/>
    </row>
    <row r="46" s="2" customFormat="1" ht="18.95" customHeight="1" spans="1:19">
      <c r="A46" s="8"/>
      <c r="B46" s="8"/>
      <c r="C46" s="9"/>
      <c r="D46" s="9"/>
      <c r="E46" s="9"/>
      <c r="F46" s="9"/>
      <c r="G46" s="9"/>
      <c r="H46" s="9"/>
      <c r="I46" s="9"/>
      <c r="J46" s="8"/>
      <c r="K46" s="12"/>
      <c r="L46" s="12" t="s">
        <v>744</v>
      </c>
      <c r="M46" s="8"/>
      <c r="N46" s="8"/>
      <c r="O46" s="8"/>
      <c r="P46" s="8"/>
      <c r="Q46" s="8"/>
      <c r="R46" s="8"/>
      <c r="S46" s="8"/>
    </row>
    <row r="47" s="2" customFormat="1" ht="19.55" customHeight="1" spans="1:19">
      <c r="A47" s="8"/>
      <c r="B47" s="8"/>
      <c r="C47" s="9"/>
      <c r="D47" s="9"/>
      <c r="E47" s="9"/>
      <c r="F47" s="9"/>
      <c r="G47" s="9"/>
      <c r="H47" s="9"/>
      <c r="I47" s="9"/>
      <c r="J47" s="8"/>
      <c r="K47" s="12"/>
      <c r="L47" s="12" t="s">
        <v>745</v>
      </c>
      <c r="M47" s="8"/>
      <c r="N47" s="8"/>
      <c r="O47" s="8"/>
      <c r="P47" s="8"/>
      <c r="Q47" s="8"/>
      <c r="R47" s="8"/>
      <c r="S47" s="8"/>
    </row>
    <row r="48" s="2" customFormat="1" ht="18.95" customHeight="1" spans="1:19">
      <c r="A48" s="8"/>
      <c r="B48" s="8"/>
      <c r="C48" s="9"/>
      <c r="D48" s="9"/>
      <c r="E48" s="9"/>
      <c r="F48" s="9"/>
      <c r="G48" s="9"/>
      <c r="H48" s="9"/>
      <c r="I48" s="9"/>
      <c r="J48" s="8"/>
      <c r="K48" s="12"/>
      <c r="L48" s="12" t="s">
        <v>539</v>
      </c>
      <c r="M48" s="8"/>
      <c r="N48" s="8"/>
      <c r="O48" s="8"/>
      <c r="P48" s="8"/>
      <c r="Q48" s="8"/>
      <c r="R48" s="8"/>
      <c r="S48" s="8"/>
    </row>
    <row r="49" s="2" customFormat="1" ht="18.1" customHeight="1" spans="1:19">
      <c r="A49" s="8"/>
      <c r="B49" s="8"/>
      <c r="C49" s="9"/>
      <c r="D49" s="9"/>
      <c r="E49" s="9"/>
      <c r="F49" s="9"/>
      <c r="G49" s="9"/>
      <c r="H49" s="9"/>
      <c r="I49" s="9"/>
      <c r="J49" s="8"/>
      <c r="K49" s="12" t="s">
        <v>746</v>
      </c>
      <c r="L49" s="12" t="s">
        <v>527</v>
      </c>
      <c r="M49" s="8"/>
      <c r="N49" s="8"/>
      <c r="O49" s="8"/>
      <c r="P49" s="8"/>
      <c r="Q49" s="8"/>
      <c r="R49" s="8"/>
      <c r="S49" s="8"/>
    </row>
    <row r="50" s="2" customFormat="1" ht="19.55" customHeight="1" spans="1:19">
      <c r="A50" s="8"/>
      <c r="B50" s="8"/>
      <c r="C50" s="9"/>
      <c r="D50" s="9"/>
      <c r="E50" s="9"/>
      <c r="F50" s="9"/>
      <c r="G50" s="9"/>
      <c r="H50" s="9"/>
      <c r="I50" s="9"/>
      <c r="J50" s="8"/>
      <c r="K50" s="12"/>
      <c r="L50" s="12" t="s">
        <v>529</v>
      </c>
      <c r="M50" s="8"/>
      <c r="N50" s="8"/>
      <c r="O50" s="8"/>
      <c r="P50" s="8"/>
      <c r="Q50" s="8"/>
      <c r="R50" s="8"/>
      <c r="S50" s="8"/>
    </row>
    <row r="51" s="2" customFormat="1" ht="19.55" customHeight="1" spans="1:19">
      <c r="A51" s="8"/>
      <c r="B51" s="8"/>
      <c r="C51" s="9"/>
      <c r="D51" s="9"/>
      <c r="E51" s="9"/>
      <c r="F51" s="9"/>
      <c r="G51" s="9"/>
      <c r="H51" s="9"/>
      <c r="I51" s="9"/>
      <c r="J51" s="8"/>
      <c r="K51" s="12"/>
      <c r="L51" s="12" t="s">
        <v>528</v>
      </c>
      <c r="M51" s="8"/>
      <c r="N51" s="8"/>
      <c r="O51" s="8"/>
      <c r="P51" s="8"/>
      <c r="Q51" s="8"/>
      <c r="R51" s="8"/>
      <c r="S51" s="8"/>
    </row>
    <row r="52" s="2" customFormat="1" ht="19.55" customHeight="1" spans="1:19">
      <c r="A52" s="8"/>
      <c r="B52" s="8"/>
      <c r="C52" s="9"/>
      <c r="D52" s="9"/>
      <c r="E52" s="9"/>
      <c r="F52" s="9"/>
      <c r="G52" s="9"/>
      <c r="H52" s="9"/>
      <c r="I52" s="9"/>
      <c r="J52" s="8"/>
      <c r="K52" s="12"/>
      <c r="L52" s="12" t="s">
        <v>747</v>
      </c>
      <c r="M52" s="8"/>
      <c r="N52" s="8"/>
      <c r="O52" s="8"/>
      <c r="P52" s="8"/>
      <c r="Q52" s="8"/>
      <c r="R52" s="8"/>
      <c r="S52" s="8"/>
    </row>
    <row r="53" s="2" customFormat="1" ht="19.8" customHeight="1" spans="1:19">
      <c r="A53" s="8"/>
      <c r="B53" s="8"/>
      <c r="C53" s="9"/>
      <c r="D53" s="9"/>
      <c r="E53" s="9"/>
      <c r="F53" s="9"/>
      <c r="G53" s="9"/>
      <c r="H53" s="9"/>
      <c r="I53" s="9"/>
      <c r="J53" s="8"/>
      <c r="K53" s="12" t="s">
        <v>534</v>
      </c>
      <c r="L53" s="12" t="s">
        <v>535</v>
      </c>
      <c r="M53" s="8"/>
      <c r="N53" s="8"/>
      <c r="O53" s="8"/>
      <c r="P53" s="8"/>
      <c r="Q53" s="8"/>
      <c r="R53" s="8"/>
      <c r="S53" s="8"/>
    </row>
    <row r="54" s="2" customFormat="1" ht="19.55" customHeight="1" spans="1:19">
      <c r="A54" s="8" t="s">
        <v>685</v>
      </c>
      <c r="B54" s="8" t="s">
        <v>686</v>
      </c>
      <c r="C54" s="9">
        <v>311.84</v>
      </c>
      <c r="D54" s="9">
        <v>311.838</v>
      </c>
      <c r="E54" s="9"/>
      <c r="F54" s="9"/>
      <c r="G54" s="9"/>
      <c r="H54" s="9">
        <v>186.078</v>
      </c>
      <c r="I54" s="9">
        <v>125.76</v>
      </c>
      <c r="J54" s="8"/>
      <c r="K54" s="12" t="s">
        <v>508</v>
      </c>
      <c r="L54" s="12" t="s">
        <v>743</v>
      </c>
      <c r="M54" s="8"/>
      <c r="N54" s="8"/>
      <c r="O54" s="8"/>
      <c r="P54" s="8"/>
      <c r="Q54" s="8"/>
      <c r="R54" s="8"/>
      <c r="S54" s="8"/>
    </row>
    <row r="55" s="2" customFormat="1" ht="18.95" customHeight="1" spans="1:19">
      <c r="A55" s="8"/>
      <c r="B55" s="8"/>
      <c r="C55" s="9"/>
      <c r="D55" s="9"/>
      <c r="E55" s="9"/>
      <c r="F55" s="9"/>
      <c r="G55" s="9"/>
      <c r="H55" s="9"/>
      <c r="I55" s="9"/>
      <c r="J55" s="8"/>
      <c r="K55" s="12"/>
      <c r="L55" s="12" t="s">
        <v>744</v>
      </c>
      <c r="M55" s="8"/>
      <c r="N55" s="8"/>
      <c r="O55" s="8"/>
      <c r="P55" s="8"/>
      <c r="Q55" s="8"/>
      <c r="R55" s="8"/>
      <c r="S55" s="8"/>
    </row>
    <row r="56" s="2" customFormat="1" ht="19.55" customHeight="1" spans="1:19">
      <c r="A56" s="8"/>
      <c r="B56" s="8"/>
      <c r="C56" s="9"/>
      <c r="D56" s="9"/>
      <c r="E56" s="9"/>
      <c r="F56" s="9"/>
      <c r="G56" s="9"/>
      <c r="H56" s="9"/>
      <c r="I56" s="9"/>
      <c r="J56" s="8"/>
      <c r="K56" s="12"/>
      <c r="L56" s="12" t="s">
        <v>745</v>
      </c>
      <c r="M56" s="8"/>
      <c r="N56" s="8"/>
      <c r="O56" s="8"/>
      <c r="P56" s="8"/>
      <c r="Q56" s="8"/>
      <c r="R56" s="8"/>
      <c r="S56" s="8"/>
    </row>
    <row r="57" s="2" customFormat="1" ht="18.95" customHeight="1" spans="1:19">
      <c r="A57" s="8"/>
      <c r="B57" s="8"/>
      <c r="C57" s="9"/>
      <c r="D57" s="9"/>
      <c r="E57" s="9"/>
      <c r="F57" s="9"/>
      <c r="G57" s="9"/>
      <c r="H57" s="9"/>
      <c r="I57" s="9"/>
      <c r="J57" s="8"/>
      <c r="K57" s="12"/>
      <c r="L57" s="12" t="s">
        <v>539</v>
      </c>
      <c r="M57" s="8"/>
      <c r="N57" s="8"/>
      <c r="O57" s="8"/>
      <c r="P57" s="8"/>
      <c r="Q57" s="8"/>
      <c r="R57" s="8"/>
      <c r="S57" s="8"/>
    </row>
    <row r="58" s="2" customFormat="1" ht="18.1" customHeight="1" spans="1:19">
      <c r="A58" s="8"/>
      <c r="B58" s="8"/>
      <c r="C58" s="9"/>
      <c r="D58" s="9"/>
      <c r="E58" s="9"/>
      <c r="F58" s="9"/>
      <c r="G58" s="9"/>
      <c r="H58" s="9"/>
      <c r="I58" s="9"/>
      <c r="J58" s="8"/>
      <c r="K58" s="12" t="s">
        <v>746</v>
      </c>
      <c r="L58" s="12" t="s">
        <v>527</v>
      </c>
      <c r="M58" s="8"/>
      <c r="N58" s="8"/>
      <c r="O58" s="8"/>
      <c r="P58" s="8"/>
      <c r="Q58" s="8"/>
      <c r="R58" s="8"/>
      <c r="S58" s="8"/>
    </row>
    <row r="59" s="2" customFormat="1" ht="19.55" customHeight="1" spans="1:19">
      <c r="A59" s="8"/>
      <c r="B59" s="8"/>
      <c r="C59" s="9"/>
      <c r="D59" s="9"/>
      <c r="E59" s="9"/>
      <c r="F59" s="9"/>
      <c r="G59" s="9"/>
      <c r="H59" s="9"/>
      <c r="I59" s="9"/>
      <c r="J59" s="8"/>
      <c r="K59" s="12"/>
      <c r="L59" s="12" t="s">
        <v>529</v>
      </c>
      <c r="M59" s="8"/>
      <c r="N59" s="8"/>
      <c r="O59" s="8"/>
      <c r="P59" s="8"/>
      <c r="Q59" s="8"/>
      <c r="R59" s="8"/>
      <c r="S59" s="8"/>
    </row>
    <row r="60" s="2" customFormat="1" ht="19.55" customHeight="1" spans="1:19">
      <c r="A60" s="8"/>
      <c r="B60" s="8"/>
      <c r="C60" s="9"/>
      <c r="D60" s="9"/>
      <c r="E60" s="9"/>
      <c r="F60" s="9"/>
      <c r="G60" s="9"/>
      <c r="H60" s="9"/>
      <c r="I60" s="9"/>
      <c r="J60" s="8"/>
      <c r="K60" s="12"/>
      <c r="L60" s="12" t="s">
        <v>528</v>
      </c>
      <c r="M60" s="8"/>
      <c r="N60" s="8"/>
      <c r="O60" s="8"/>
      <c r="P60" s="8"/>
      <c r="Q60" s="8"/>
      <c r="R60" s="8"/>
      <c r="S60" s="8"/>
    </row>
    <row r="61" s="2" customFormat="1" ht="19.55" customHeight="1" spans="1:19">
      <c r="A61" s="8"/>
      <c r="B61" s="8"/>
      <c r="C61" s="9"/>
      <c r="D61" s="9"/>
      <c r="E61" s="9"/>
      <c r="F61" s="9"/>
      <c r="G61" s="9"/>
      <c r="H61" s="9"/>
      <c r="I61" s="9"/>
      <c r="J61" s="8"/>
      <c r="K61" s="12"/>
      <c r="L61" s="12" t="s">
        <v>747</v>
      </c>
      <c r="M61" s="8"/>
      <c r="N61" s="8"/>
      <c r="O61" s="8"/>
      <c r="P61" s="8"/>
      <c r="Q61" s="8"/>
      <c r="R61" s="8"/>
      <c r="S61" s="8"/>
    </row>
    <row r="62" s="2" customFormat="1" ht="19.8" customHeight="1" spans="1:19">
      <c r="A62" s="8"/>
      <c r="B62" s="8"/>
      <c r="C62" s="9"/>
      <c r="D62" s="9"/>
      <c r="E62" s="9"/>
      <c r="F62" s="9"/>
      <c r="G62" s="9"/>
      <c r="H62" s="9"/>
      <c r="I62" s="9"/>
      <c r="J62" s="8"/>
      <c r="K62" s="12" t="s">
        <v>534</v>
      </c>
      <c r="L62" s="12" t="s">
        <v>535</v>
      </c>
      <c r="M62" s="8"/>
      <c r="N62" s="8"/>
      <c r="O62" s="8"/>
      <c r="P62" s="8"/>
      <c r="Q62" s="8"/>
      <c r="R62" s="8"/>
      <c r="S62" s="8"/>
    </row>
    <row r="63" s="2" customFormat="1" ht="19.55" customHeight="1" spans="1:19">
      <c r="A63" s="8" t="s">
        <v>709</v>
      </c>
      <c r="B63" s="8" t="s">
        <v>710</v>
      </c>
      <c r="C63" s="9">
        <f>D63</f>
        <v>349.05699</v>
      </c>
      <c r="D63" s="9">
        <f>H63+I63</f>
        <v>349.05699</v>
      </c>
      <c r="E63" s="9"/>
      <c r="F63" s="9"/>
      <c r="G63" s="9"/>
      <c r="H63" s="9">
        <f>136.55699+27.5</f>
        <v>164.05699</v>
      </c>
      <c r="I63" s="9">
        <v>185</v>
      </c>
      <c r="J63" s="8"/>
      <c r="K63" s="12" t="s">
        <v>508</v>
      </c>
      <c r="L63" s="12" t="s">
        <v>743</v>
      </c>
      <c r="M63" s="8"/>
      <c r="N63" s="8"/>
      <c r="O63" s="8"/>
      <c r="P63" s="8"/>
      <c r="Q63" s="8"/>
      <c r="R63" s="8"/>
      <c r="S63" s="8"/>
    </row>
    <row r="64" s="2" customFormat="1" ht="18.95" customHeight="1" spans="1:19">
      <c r="A64" s="8"/>
      <c r="B64" s="8"/>
      <c r="C64" s="9"/>
      <c r="D64" s="9"/>
      <c r="E64" s="9"/>
      <c r="F64" s="9"/>
      <c r="G64" s="9"/>
      <c r="H64" s="9"/>
      <c r="I64" s="9"/>
      <c r="J64" s="8"/>
      <c r="K64" s="12"/>
      <c r="L64" s="12" t="s">
        <v>744</v>
      </c>
      <c r="M64" s="8"/>
      <c r="N64" s="8"/>
      <c r="O64" s="8"/>
      <c r="P64" s="8"/>
      <c r="Q64" s="8"/>
      <c r="R64" s="8"/>
      <c r="S64" s="8"/>
    </row>
    <row r="65" s="2" customFormat="1" ht="19.55" customHeight="1" spans="1:19">
      <c r="A65" s="8"/>
      <c r="B65" s="8"/>
      <c r="C65" s="9"/>
      <c r="D65" s="9"/>
      <c r="E65" s="9"/>
      <c r="F65" s="9"/>
      <c r="G65" s="9"/>
      <c r="H65" s="9"/>
      <c r="I65" s="9"/>
      <c r="J65" s="8"/>
      <c r="K65" s="12"/>
      <c r="L65" s="12" t="s">
        <v>745</v>
      </c>
      <c r="M65" s="8"/>
      <c r="N65" s="8"/>
      <c r="O65" s="8"/>
      <c r="P65" s="8"/>
      <c r="Q65" s="8"/>
      <c r="R65" s="8"/>
      <c r="S65" s="8"/>
    </row>
    <row r="66" s="2" customFormat="1" ht="18.95" customHeight="1" spans="1:19">
      <c r="A66" s="8"/>
      <c r="B66" s="8"/>
      <c r="C66" s="9"/>
      <c r="D66" s="9"/>
      <c r="E66" s="9"/>
      <c r="F66" s="9"/>
      <c r="G66" s="9"/>
      <c r="H66" s="9"/>
      <c r="I66" s="9"/>
      <c r="J66" s="8"/>
      <c r="K66" s="12"/>
      <c r="L66" s="12" t="s">
        <v>539</v>
      </c>
      <c r="M66" s="8"/>
      <c r="N66" s="8"/>
      <c r="O66" s="8"/>
      <c r="P66" s="8"/>
      <c r="Q66" s="8"/>
      <c r="R66" s="8"/>
      <c r="S66" s="8"/>
    </row>
    <row r="67" s="2" customFormat="1" ht="18.1" customHeight="1" spans="1:19">
      <c r="A67" s="8"/>
      <c r="B67" s="8"/>
      <c r="C67" s="9"/>
      <c r="D67" s="9"/>
      <c r="E67" s="9"/>
      <c r="F67" s="9"/>
      <c r="G67" s="9"/>
      <c r="H67" s="9"/>
      <c r="I67" s="9"/>
      <c r="J67" s="8"/>
      <c r="K67" s="12" t="s">
        <v>746</v>
      </c>
      <c r="L67" s="12" t="s">
        <v>527</v>
      </c>
      <c r="M67" s="8"/>
      <c r="N67" s="8"/>
      <c r="O67" s="8"/>
      <c r="P67" s="8"/>
      <c r="Q67" s="8"/>
      <c r="R67" s="8"/>
      <c r="S67" s="8"/>
    </row>
    <row r="68" s="2" customFormat="1" ht="19.55" customHeight="1" spans="1:19">
      <c r="A68" s="8"/>
      <c r="B68" s="8"/>
      <c r="C68" s="9"/>
      <c r="D68" s="9"/>
      <c r="E68" s="9"/>
      <c r="F68" s="9"/>
      <c r="G68" s="9"/>
      <c r="H68" s="9"/>
      <c r="I68" s="9"/>
      <c r="J68" s="8"/>
      <c r="K68" s="12"/>
      <c r="L68" s="12" t="s">
        <v>529</v>
      </c>
      <c r="M68" s="8"/>
      <c r="N68" s="8"/>
      <c r="O68" s="8"/>
      <c r="P68" s="8"/>
      <c r="Q68" s="8"/>
      <c r="R68" s="8"/>
      <c r="S68" s="8"/>
    </row>
    <row r="69" s="2" customFormat="1" ht="19.55" customHeight="1" spans="1:19">
      <c r="A69" s="8"/>
      <c r="B69" s="8"/>
      <c r="C69" s="9"/>
      <c r="D69" s="9"/>
      <c r="E69" s="9"/>
      <c r="F69" s="9"/>
      <c r="G69" s="9"/>
      <c r="H69" s="9"/>
      <c r="I69" s="9"/>
      <c r="J69" s="8"/>
      <c r="K69" s="12"/>
      <c r="L69" s="12" t="s">
        <v>528</v>
      </c>
      <c r="M69" s="8"/>
      <c r="N69" s="8"/>
      <c r="O69" s="8"/>
      <c r="P69" s="8"/>
      <c r="Q69" s="8"/>
      <c r="R69" s="8"/>
      <c r="S69" s="8"/>
    </row>
    <row r="70" s="2" customFormat="1" ht="19.55" customHeight="1" spans="1:19">
      <c r="A70" s="8"/>
      <c r="B70" s="8"/>
      <c r="C70" s="9"/>
      <c r="D70" s="9"/>
      <c r="E70" s="9"/>
      <c r="F70" s="9"/>
      <c r="G70" s="9"/>
      <c r="H70" s="9"/>
      <c r="I70" s="9"/>
      <c r="J70" s="8"/>
      <c r="K70" s="12"/>
      <c r="L70" s="12" t="s">
        <v>747</v>
      </c>
      <c r="M70" s="8"/>
      <c r="N70" s="8"/>
      <c r="O70" s="8"/>
      <c r="P70" s="8"/>
      <c r="Q70" s="8"/>
      <c r="R70" s="8"/>
      <c r="S70" s="8"/>
    </row>
    <row r="71" s="2" customFormat="1" ht="19.8" customHeight="1" spans="1:19">
      <c r="A71" s="8"/>
      <c r="B71" s="8"/>
      <c r="C71" s="9"/>
      <c r="D71" s="9"/>
      <c r="E71" s="9"/>
      <c r="F71" s="9"/>
      <c r="G71" s="9"/>
      <c r="H71" s="9"/>
      <c r="I71" s="9"/>
      <c r="J71" s="8"/>
      <c r="K71" s="12" t="s">
        <v>534</v>
      </c>
      <c r="L71" s="12" t="s">
        <v>535</v>
      </c>
      <c r="M71" s="8"/>
      <c r="N71" s="8"/>
      <c r="O71" s="8"/>
      <c r="P71" s="8"/>
      <c r="Q71" s="8"/>
      <c r="R71" s="8"/>
      <c r="S71" s="8"/>
    </row>
    <row r="72" customFormat="1" ht="19.5" customHeight="1" spans="1:19">
      <c r="A72" s="8" t="s">
        <v>724</v>
      </c>
      <c r="B72" s="8" t="s">
        <v>725</v>
      </c>
      <c r="C72" s="9">
        <v>1734.42</v>
      </c>
      <c r="D72" s="9">
        <v>1103.32</v>
      </c>
      <c r="E72" s="9">
        <v>631.1</v>
      </c>
      <c r="F72" s="9"/>
      <c r="G72" s="9"/>
      <c r="H72" s="9">
        <v>244.513</v>
      </c>
      <c r="I72" s="9">
        <v>1489.91</v>
      </c>
      <c r="J72" s="8" t="s">
        <v>749</v>
      </c>
      <c r="K72" s="12" t="s">
        <v>508</v>
      </c>
      <c r="L72" s="12" t="s">
        <v>750</v>
      </c>
      <c r="M72" s="12" t="s">
        <v>751</v>
      </c>
      <c r="N72" s="12" t="s">
        <v>553</v>
      </c>
      <c r="O72" s="12" t="s">
        <v>752</v>
      </c>
      <c r="P72" s="12" t="s">
        <v>753</v>
      </c>
      <c r="Q72" s="12" t="s">
        <v>754</v>
      </c>
      <c r="R72" s="8" t="s">
        <v>513</v>
      </c>
      <c r="S72" s="8"/>
    </row>
    <row r="73" customFormat="1" ht="18.95" customHeight="1" spans="1:19">
      <c r="A73" s="8"/>
      <c r="B73" s="8"/>
      <c r="C73" s="9"/>
      <c r="D73" s="9"/>
      <c r="E73" s="9"/>
      <c r="F73" s="9"/>
      <c r="G73" s="9"/>
      <c r="H73" s="9"/>
      <c r="I73" s="9"/>
      <c r="J73" s="8"/>
      <c r="K73" s="12"/>
      <c r="L73" s="12"/>
      <c r="M73" s="12" t="s">
        <v>755</v>
      </c>
      <c r="N73" s="12" t="s">
        <v>553</v>
      </c>
      <c r="O73" s="12" t="s">
        <v>756</v>
      </c>
      <c r="P73" s="12" t="s">
        <v>753</v>
      </c>
      <c r="Q73" s="12" t="s">
        <v>757</v>
      </c>
      <c r="R73" s="8" t="s">
        <v>513</v>
      </c>
      <c r="S73" s="8"/>
    </row>
    <row r="74" customFormat="1" ht="19.5" customHeight="1" spans="1:19">
      <c r="A74" s="8"/>
      <c r="B74" s="8"/>
      <c r="C74" s="9"/>
      <c r="D74" s="9"/>
      <c r="E74" s="9"/>
      <c r="F74" s="9"/>
      <c r="G74" s="9"/>
      <c r="H74" s="9"/>
      <c r="I74" s="9"/>
      <c r="J74" s="8"/>
      <c r="K74" s="12"/>
      <c r="L74" s="12"/>
      <c r="M74" s="12" t="s">
        <v>758</v>
      </c>
      <c r="N74" s="12" t="s">
        <v>553</v>
      </c>
      <c r="O74" s="12" t="s">
        <v>759</v>
      </c>
      <c r="P74" s="12" t="s">
        <v>760</v>
      </c>
      <c r="Q74" s="12" t="s">
        <v>761</v>
      </c>
      <c r="R74" s="8" t="s">
        <v>513</v>
      </c>
      <c r="S74" s="8"/>
    </row>
    <row r="75" customFormat="1" ht="18.95" customHeight="1" spans="1:19">
      <c r="A75" s="8"/>
      <c r="B75" s="8"/>
      <c r="C75" s="9"/>
      <c r="D75" s="9"/>
      <c r="E75" s="9"/>
      <c r="F75" s="9"/>
      <c r="G75" s="9"/>
      <c r="H75" s="9"/>
      <c r="I75" s="9"/>
      <c r="J75" s="8"/>
      <c r="K75" s="12"/>
      <c r="L75" s="12"/>
      <c r="M75" s="12" t="s">
        <v>762</v>
      </c>
      <c r="N75" s="12" t="s">
        <v>553</v>
      </c>
      <c r="O75" s="12" t="s">
        <v>763</v>
      </c>
      <c r="P75" s="12" t="s">
        <v>753</v>
      </c>
      <c r="Q75" s="12" t="s">
        <v>764</v>
      </c>
      <c r="R75" s="8" t="s">
        <v>513</v>
      </c>
      <c r="S75" s="8"/>
    </row>
    <row r="76" customFormat="1" ht="18.2" customHeight="1" spans="1:19">
      <c r="A76" s="8"/>
      <c r="B76" s="8"/>
      <c r="C76" s="9"/>
      <c r="D76" s="9"/>
      <c r="E76" s="9"/>
      <c r="F76" s="9"/>
      <c r="G76" s="9"/>
      <c r="H76" s="9"/>
      <c r="I76" s="9"/>
      <c r="J76" s="8"/>
      <c r="K76" s="12" t="s">
        <v>746</v>
      </c>
      <c r="L76" s="12" t="s">
        <v>765</v>
      </c>
      <c r="M76" s="12" t="s">
        <v>766</v>
      </c>
      <c r="N76" s="12" t="s">
        <v>553</v>
      </c>
      <c r="O76" s="12" t="s">
        <v>767</v>
      </c>
      <c r="P76" s="12" t="s">
        <v>533</v>
      </c>
      <c r="Q76" s="12" t="s">
        <v>768</v>
      </c>
      <c r="R76" s="8" t="s">
        <v>513</v>
      </c>
      <c r="S76" s="8"/>
    </row>
    <row r="77" customFormat="1" ht="19.5" customHeight="1" spans="1:19">
      <c r="A77" s="8"/>
      <c r="B77" s="8"/>
      <c r="C77" s="9"/>
      <c r="D77" s="9"/>
      <c r="E77" s="9"/>
      <c r="F77" s="9"/>
      <c r="G77" s="9"/>
      <c r="H77" s="9"/>
      <c r="I77" s="9"/>
      <c r="J77" s="8"/>
      <c r="K77" s="12"/>
      <c r="L77" s="12" t="s">
        <v>769</v>
      </c>
      <c r="M77" s="12" t="s">
        <v>770</v>
      </c>
      <c r="N77" s="12" t="s">
        <v>553</v>
      </c>
      <c r="O77" s="12" t="s">
        <v>767</v>
      </c>
      <c r="P77" s="12" t="s">
        <v>533</v>
      </c>
      <c r="Q77" s="12" t="s">
        <v>771</v>
      </c>
      <c r="R77" s="8" t="s">
        <v>513</v>
      </c>
      <c r="S77" s="8"/>
    </row>
    <row r="78" customFormat="1" ht="19.5" customHeight="1" spans="1:19">
      <c r="A78" s="8"/>
      <c r="B78" s="8"/>
      <c r="C78" s="9"/>
      <c r="D78" s="9"/>
      <c r="E78" s="9"/>
      <c r="F78" s="9"/>
      <c r="G78" s="9"/>
      <c r="H78" s="9"/>
      <c r="I78" s="9"/>
      <c r="J78" s="8"/>
      <c r="K78" s="12"/>
      <c r="L78" s="12"/>
      <c r="M78" s="12" t="s">
        <v>772</v>
      </c>
      <c r="N78" s="12" t="s">
        <v>553</v>
      </c>
      <c r="O78" s="12" t="s">
        <v>773</v>
      </c>
      <c r="P78" s="12" t="s">
        <v>533</v>
      </c>
      <c r="Q78" s="12" t="s">
        <v>774</v>
      </c>
      <c r="R78" s="8" t="s">
        <v>513</v>
      </c>
      <c r="S78" s="8"/>
    </row>
    <row r="79" customFormat="1" ht="19.5" customHeight="1" spans="1:19">
      <c r="A79" s="8"/>
      <c r="B79" s="8"/>
      <c r="C79" s="9"/>
      <c r="D79" s="9"/>
      <c r="E79" s="9"/>
      <c r="F79" s="9"/>
      <c r="G79" s="9"/>
      <c r="H79" s="9"/>
      <c r="I79" s="9"/>
      <c r="J79" s="8"/>
      <c r="K79" s="12"/>
      <c r="L79" s="12"/>
      <c r="M79" s="12" t="s">
        <v>775</v>
      </c>
      <c r="N79" s="12" t="s">
        <v>553</v>
      </c>
      <c r="O79" s="12" t="s">
        <v>767</v>
      </c>
      <c r="P79" s="12" t="s">
        <v>533</v>
      </c>
      <c r="Q79" s="12" t="s">
        <v>776</v>
      </c>
      <c r="R79" s="8" t="s">
        <v>513</v>
      </c>
      <c r="S79" s="8"/>
    </row>
    <row r="80" customFormat="1" ht="19.9" customHeight="1" spans="1:19">
      <c r="A80" s="8"/>
      <c r="B80" s="8"/>
      <c r="C80" s="9"/>
      <c r="D80" s="9"/>
      <c r="E80" s="9"/>
      <c r="F80" s="9"/>
      <c r="G80" s="9"/>
      <c r="H80" s="9"/>
      <c r="I80" s="9"/>
      <c r="J80" s="8"/>
      <c r="K80" s="12" t="s">
        <v>534</v>
      </c>
      <c r="L80" s="12" t="s">
        <v>777</v>
      </c>
      <c r="M80" s="12" t="s">
        <v>778</v>
      </c>
      <c r="N80" s="12" t="s">
        <v>553</v>
      </c>
      <c r="O80" s="12" t="s">
        <v>773</v>
      </c>
      <c r="P80" s="12" t="s">
        <v>533</v>
      </c>
      <c r="Q80" s="12" t="s">
        <v>779</v>
      </c>
      <c r="R80" s="8" t="s">
        <v>513</v>
      </c>
      <c r="S80" s="8"/>
    </row>
  </sheetData>
  <mergeCells count="109">
    <mergeCell ref="A2:S2"/>
    <mergeCell ref="A3:S3"/>
    <mergeCell ref="Q4:S4"/>
    <mergeCell ref="C5:I5"/>
    <mergeCell ref="D6:G6"/>
    <mergeCell ref="H6:I6"/>
    <mergeCell ref="A5:A7"/>
    <mergeCell ref="A9:A17"/>
    <mergeCell ref="A18:A26"/>
    <mergeCell ref="A27:A35"/>
    <mergeCell ref="A36:A44"/>
    <mergeCell ref="A45:A53"/>
    <mergeCell ref="A54:A62"/>
    <mergeCell ref="A63:A71"/>
    <mergeCell ref="A72:A80"/>
    <mergeCell ref="B5:B7"/>
    <mergeCell ref="B9:B17"/>
    <mergeCell ref="B18:B26"/>
    <mergeCell ref="B27:B35"/>
    <mergeCell ref="B36:B44"/>
    <mergeCell ref="B45:B53"/>
    <mergeCell ref="B54:B62"/>
    <mergeCell ref="B63:B71"/>
    <mergeCell ref="B72:B80"/>
    <mergeCell ref="C6:C7"/>
    <mergeCell ref="C9:C17"/>
    <mergeCell ref="C18:C26"/>
    <mergeCell ref="C27:C35"/>
    <mergeCell ref="C36:C44"/>
    <mergeCell ref="C45:C53"/>
    <mergeCell ref="C54:C62"/>
    <mergeCell ref="C63:C71"/>
    <mergeCell ref="C72:C80"/>
    <mergeCell ref="D9:D17"/>
    <mergeCell ref="D18:D26"/>
    <mergeCell ref="D27:D35"/>
    <mergeCell ref="D36:D44"/>
    <mergeCell ref="D45:D53"/>
    <mergeCell ref="D54:D62"/>
    <mergeCell ref="D63:D71"/>
    <mergeCell ref="D72:D80"/>
    <mergeCell ref="E9:E17"/>
    <mergeCell ref="E18:E26"/>
    <mergeCell ref="E27:E35"/>
    <mergeCell ref="E36:E44"/>
    <mergeCell ref="E45:E53"/>
    <mergeCell ref="E54:E62"/>
    <mergeCell ref="E63:E71"/>
    <mergeCell ref="E72:E80"/>
    <mergeCell ref="F9:F17"/>
    <mergeCell ref="F18:F26"/>
    <mergeCell ref="F27:F35"/>
    <mergeCell ref="F36:F44"/>
    <mergeCell ref="F45:F53"/>
    <mergeCell ref="F54:F62"/>
    <mergeCell ref="F63:F71"/>
    <mergeCell ref="F72:F80"/>
    <mergeCell ref="G9:G17"/>
    <mergeCell ref="G18:G26"/>
    <mergeCell ref="G27:G35"/>
    <mergeCell ref="G36:G44"/>
    <mergeCell ref="G45:G53"/>
    <mergeCell ref="G54:G62"/>
    <mergeCell ref="G63:G71"/>
    <mergeCell ref="G72:G80"/>
    <mergeCell ref="H9:H17"/>
    <mergeCell ref="H18:H26"/>
    <mergeCell ref="H27:H35"/>
    <mergeCell ref="H36:H44"/>
    <mergeCell ref="H45:H53"/>
    <mergeCell ref="H54:H62"/>
    <mergeCell ref="H63:H71"/>
    <mergeCell ref="H72:H80"/>
    <mergeCell ref="I9:I17"/>
    <mergeCell ref="I18:I26"/>
    <mergeCell ref="I27:I35"/>
    <mergeCell ref="I36:I44"/>
    <mergeCell ref="I45:I53"/>
    <mergeCell ref="I54:I62"/>
    <mergeCell ref="I63:I71"/>
    <mergeCell ref="I72:I80"/>
    <mergeCell ref="J5:J7"/>
    <mergeCell ref="J9:J17"/>
    <mergeCell ref="J18:J26"/>
    <mergeCell ref="J27:J35"/>
    <mergeCell ref="J36:J44"/>
    <mergeCell ref="J45:J53"/>
    <mergeCell ref="J54:J62"/>
    <mergeCell ref="J63:J71"/>
    <mergeCell ref="J72:J80"/>
    <mergeCell ref="K9:K12"/>
    <mergeCell ref="K13:K16"/>
    <mergeCell ref="K18:K21"/>
    <mergeCell ref="K22:K25"/>
    <mergeCell ref="K27:K30"/>
    <mergeCell ref="K31:K34"/>
    <mergeCell ref="K36:K39"/>
    <mergeCell ref="K40:K43"/>
    <mergeCell ref="K45:K48"/>
    <mergeCell ref="K49:K52"/>
    <mergeCell ref="K54:K57"/>
    <mergeCell ref="K58:K61"/>
    <mergeCell ref="K63:K66"/>
    <mergeCell ref="K67:K70"/>
    <mergeCell ref="K72:K75"/>
    <mergeCell ref="K76:K79"/>
    <mergeCell ref="L72:L75"/>
    <mergeCell ref="L77:L7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40" zoomScaleNormal="140" topLeftCell="A17" workbookViewId="0">
      <selection activeCell="F37" sqref="F37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5"/>
      <c r="H1" s="23" t="s">
        <v>30</v>
      </c>
    </row>
    <row r="2" ht="24.2" customHeight="1" spans="1:8">
      <c r="A2" s="87" t="s">
        <v>6</v>
      </c>
      <c r="B2" s="87"/>
      <c r="C2" s="87"/>
      <c r="D2" s="87"/>
      <c r="E2" s="87"/>
      <c r="F2" s="87"/>
      <c r="G2" s="87"/>
      <c r="H2" s="87"/>
    </row>
    <row r="3" ht="17.25" customHeight="1" spans="1:8">
      <c r="A3" s="16" t="s">
        <v>31</v>
      </c>
      <c r="B3" s="16"/>
      <c r="C3" s="16"/>
      <c r="D3" s="16"/>
      <c r="E3" s="16"/>
      <c r="F3" s="16"/>
      <c r="G3" s="14" t="s">
        <v>32</v>
      </c>
      <c r="H3" s="14"/>
    </row>
    <row r="4" ht="17.85" customHeight="1" spans="1:8">
      <c r="A4" s="17" t="s">
        <v>33</v>
      </c>
      <c r="B4" s="17"/>
      <c r="C4" s="17" t="s">
        <v>34</v>
      </c>
      <c r="D4" s="17"/>
      <c r="E4" s="17"/>
      <c r="F4" s="17"/>
      <c r="G4" s="17"/>
      <c r="H4" s="17"/>
    </row>
    <row r="5" ht="22.35" customHeight="1" spans="1:8">
      <c r="A5" s="17" t="s">
        <v>35</v>
      </c>
      <c r="B5" s="17" t="s">
        <v>36</v>
      </c>
      <c r="C5" s="17" t="s">
        <v>37</v>
      </c>
      <c r="D5" s="17" t="s">
        <v>36</v>
      </c>
      <c r="E5" s="17" t="s">
        <v>38</v>
      </c>
      <c r="F5" s="17" t="s">
        <v>36</v>
      </c>
      <c r="G5" s="17" t="s">
        <v>39</v>
      </c>
      <c r="H5" s="17" t="s">
        <v>36</v>
      </c>
    </row>
    <row r="6" ht="16.35" customHeight="1" spans="1:8">
      <c r="A6" s="19" t="s">
        <v>40</v>
      </c>
      <c r="B6" s="9">
        <f>SUM(B7:B19)</f>
        <v>3887.804584</v>
      </c>
      <c r="C6" s="8" t="s">
        <v>41</v>
      </c>
      <c r="D6" s="27">
        <f>'[1]1收支总表'!$D$6+'[7]1收支总表'!$D$6</f>
        <v>439.07</v>
      </c>
      <c r="E6" s="19" t="s">
        <v>42</v>
      </c>
      <c r="F6" s="7">
        <f>F7+F8+F9</f>
        <v>2496.805812</v>
      </c>
      <c r="G6" s="8" t="s">
        <v>43</v>
      </c>
      <c r="H6" s="9">
        <v>604.2229</v>
      </c>
    </row>
    <row r="7" ht="16.35" customHeight="1" spans="1:8">
      <c r="A7" s="8" t="s">
        <v>44</v>
      </c>
      <c r="B7" s="9">
        <f>670.552648+'[1]1收支总表'!$B$7+'[2]1收支总表'!$B$7+'[3]1收支总表'!$B$7+'[4]1收支总表'!$B$7+'[5]1收支总表'!$B$7+'[6]1收支总表'!$B$7+'[7]1收支总表'!$B$7</f>
        <v>3302.804584</v>
      </c>
      <c r="C7" s="8" t="s">
        <v>45</v>
      </c>
      <c r="D7" s="27"/>
      <c r="E7" s="8" t="s">
        <v>46</v>
      </c>
      <c r="F7" s="9">
        <f>517.92+'[1]1收支总表'!$F$7+'[2]1收支总表'!$F$7+'[3]1收支总表'!$F$7+'[4]1收支总表'!$F$7+'[5]1收支总表'!$F$7+'[6]1收支总表'!$F$7+'[8]1收支总表'!$F$7</f>
        <v>2163.226004</v>
      </c>
      <c r="G7" s="8" t="s">
        <v>47</v>
      </c>
      <c r="H7" s="9">
        <v>949.62031</v>
      </c>
    </row>
    <row r="8" ht="16.35" customHeight="1" spans="1:8">
      <c r="A8" s="19" t="s">
        <v>48</v>
      </c>
      <c r="B8" s="9">
        <f>'[1]1收支总表'!$B$8+'[3]1收支总表'!$B$8+'[5]1收支总表'!$B$8+'[6]1收支总表'!$B$8</f>
        <v>585</v>
      </c>
      <c r="C8" s="8" t="s">
        <v>49</v>
      </c>
      <c r="D8" s="27"/>
      <c r="E8" s="8" t="s">
        <v>50</v>
      </c>
      <c r="F8" s="9">
        <f>62.47+'[1]1收支总表'!$F$8+'[2]1收支总表'!$F$8+'[3]1收支总表'!$F$8+'[4]1收支总表'!$F$8+'[5]1收支总表'!$F$8+'[6]1收支总表'!$F$8+'[8]1收支总表'!$F$8</f>
        <v>333.579808</v>
      </c>
      <c r="G8" s="8" t="s">
        <v>51</v>
      </c>
      <c r="H8" s="9"/>
    </row>
    <row r="9" ht="16.35" customHeight="1" spans="1:8">
      <c r="A9" s="8" t="s">
        <v>52</v>
      </c>
      <c r="B9" s="9"/>
      <c r="C9" s="8" t="s">
        <v>53</v>
      </c>
      <c r="D9" s="27"/>
      <c r="E9" s="8" t="s">
        <v>54</v>
      </c>
      <c r="F9" s="9"/>
      <c r="G9" s="8" t="s">
        <v>55</v>
      </c>
      <c r="H9" s="9"/>
    </row>
    <row r="10" ht="16.35" customHeight="1" spans="1:8">
      <c r="A10" s="8" t="s">
        <v>56</v>
      </c>
      <c r="B10" s="9"/>
      <c r="C10" s="8" t="s">
        <v>57</v>
      </c>
      <c r="D10" s="27"/>
      <c r="E10" s="19" t="s">
        <v>58</v>
      </c>
      <c r="F10" s="7">
        <f>SUM(F11:F20)</f>
        <v>3879.7076</v>
      </c>
      <c r="G10" s="8" t="s">
        <v>59</v>
      </c>
      <c r="H10" s="9">
        <f>'[1]1收支总表'!$H$10+'[2]1收支总表'!$H$10+'[3]1收支总表'!$H$10+'[4]1收支总表'!$H$10+'[5]1收支总表'!$H$10+'[6]1收支总表'!$H$10+'[8]1收支总表'!$H$10</f>
        <v>3258.205022</v>
      </c>
    </row>
    <row r="11" ht="16.35" customHeight="1" spans="1:8">
      <c r="A11" s="8" t="s">
        <v>60</v>
      </c>
      <c r="B11" s="9"/>
      <c r="C11" s="8" t="s">
        <v>61</v>
      </c>
      <c r="D11" s="27"/>
      <c r="E11" s="8" t="s">
        <v>62</v>
      </c>
      <c r="F11" s="9">
        <f>89.16+'[1]1收支总表'!$F$11+'[2]1收支总表'!$F$11+'[3]1收支总表'!$F$11+'[4]1收支总表'!$F$11+'[5]1收支总表'!$F$11+'[8]1收支总表'!$F$11</f>
        <v>727.730047</v>
      </c>
      <c r="G11" s="8" t="s">
        <v>63</v>
      </c>
      <c r="H11" s="9">
        <f>'[7]1收支总表'!$H$11</f>
        <v>1379.47</v>
      </c>
    </row>
    <row r="12" ht="16.35" customHeight="1" spans="1:8">
      <c r="A12" s="8" t="s">
        <v>64</v>
      </c>
      <c r="B12" s="9"/>
      <c r="C12" s="8" t="s">
        <v>65</v>
      </c>
      <c r="D12" s="27"/>
      <c r="E12" s="8" t="s">
        <v>66</v>
      </c>
      <c r="F12" s="9">
        <f>884.28796+'[1]1收支总表'!$F$12+'[2]1收支总表'!$F$12+'[3]1收支总表'!$F$12+'[4]1收支总表'!$F$12+'[5]1收支总表'!$F$12+'[8]1收支总表'!$F$12</f>
        <v>1587.507553</v>
      </c>
      <c r="G12" s="8" t="s">
        <v>67</v>
      </c>
      <c r="H12" s="9"/>
    </row>
    <row r="13" ht="16.35" customHeight="1" spans="1:8">
      <c r="A13" s="8" t="s">
        <v>68</v>
      </c>
      <c r="B13" s="9"/>
      <c r="C13" s="8" t="s">
        <v>69</v>
      </c>
      <c r="D13" s="27">
        <f>50.133816+'[1]1收支总表'!$D$13+'[2]1收支总表'!$D$13+'[3]1收支总表'!$D$13+'[4]1收支总表'!$D$13+'[5]1收支总表'!$D$13+'[6]1收支总表'!$D$13+'[7]1收支总表'!$D$13</f>
        <v>213.716928</v>
      </c>
      <c r="E13" s="8" t="s">
        <v>70</v>
      </c>
      <c r="F13" s="9"/>
      <c r="G13" s="8" t="s">
        <v>71</v>
      </c>
      <c r="H13" s="9"/>
    </row>
    <row r="14" ht="16.35" customHeight="1" spans="1:8">
      <c r="A14" s="8" t="s">
        <v>72</v>
      </c>
      <c r="B14" s="9"/>
      <c r="C14" s="8" t="s">
        <v>73</v>
      </c>
      <c r="D14" s="27"/>
      <c r="E14" s="8" t="s">
        <v>74</v>
      </c>
      <c r="F14" s="9"/>
      <c r="G14" s="8" t="s">
        <v>75</v>
      </c>
      <c r="H14" s="9"/>
    </row>
    <row r="15" ht="16.35" customHeight="1" spans="1:8">
      <c r="A15" s="8" t="s">
        <v>76</v>
      </c>
      <c r="B15" s="9"/>
      <c r="C15" s="8" t="s">
        <v>77</v>
      </c>
      <c r="D15" s="27">
        <f>28.015956+'[1]1收支总表'!$D$15+'[2]1收支总表'!$D$15+'[3]1收支总表'!$D$15+'[4]1收支总表'!$D$15+'[5]1收支总表'!$D$15+'[6]1收支总表'!$D$15+'[7]1收支总表'!$D$15</f>
        <v>119.430048</v>
      </c>
      <c r="E15" s="8" t="s">
        <v>78</v>
      </c>
      <c r="F15" s="9"/>
      <c r="G15" s="8" t="s">
        <v>79</v>
      </c>
      <c r="H15" s="9"/>
    </row>
    <row r="16" ht="16.35" customHeight="1" spans="1:8">
      <c r="A16" s="8" t="s">
        <v>80</v>
      </c>
      <c r="B16" s="9"/>
      <c r="C16" s="8" t="s">
        <v>81</v>
      </c>
      <c r="D16" s="27"/>
      <c r="E16" s="8" t="s">
        <v>82</v>
      </c>
      <c r="F16" s="9">
        <f>'[7]1收支总表'!$F$16</f>
        <v>1379.47</v>
      </c>
      <c r="G16" s="8" t="s">
        <v>83</v>
      </c>
      <c r="H16" s="9"/>
    </row>
    <row r="17" ht="16.35" customHeight="1" spans="1:8">
      <c r="A17" s="8" t="s">
        <v>84</v>
      </c>
      <c r="B17" s="9"/>
      <c r="C17" s="8" t="s">
        <v>85</v>
      </c>
      <c r="D17" s="27">
        <f>'[7]1收支总表'!$D$17</f>
        <v>631.1</v>
      </c>
      <c r="E17" s="8" t="s">
        <v>86</v>
      </c>
      <c r="F17" s="9"/>
      <c r="G17" s="8" t="s">
        <v>87</v>
      </c>
      <c r="H17" s="9"/>
    </row>
    <row r="18" ht="16.35" customHeight="1" spans="1:8">
      <c r="A18" s="8" t="s">
        <v>88</v>
      </c>
      <c r="B18" s="9"/>
      <c r="C18" s="8" t="s">
        <v>89</v>
      </c>
      <c r="D18" s="27"/>
      <c r="E18" s="8" t="s">
        <v>90</v>
      </c>
      <c r="F18" s="9"/>
      <c r="G18" s="8" t="s">
        <v>91</v>
      </c>
      <c r="H18" s="9"/>
    </row>
    <row r="19" ht="16.35" customHeight="1" spans="1:8">
      <c r="A19" s="8" t="s">
        <v>92</v>
      </c>
      <c r="B19" s="9"/>
      <c r="C19" s="8" t="s">
        <v>93</v>
      </c>
      <c r="D19" s="27">
        <f>1440.30321+'[1]1收支总表'!$D$19+'[2]1收支总表'!$D$19+'[3]1收支总表'!$D$19+'[4]1收支总表'!$D$19+'[5]1收支总表'!$D$19+'[6]1收支总表'!$D$19+'[7]1收支总表'!$D$19</f>
        <v>4822.347402</v>
      </c>
      <c r="E19" s="8" t="s">
        <v>94</v>
      </c>
      <c r="F19" s="9"/>
      <c r="G19" s="8" t="s">
        <v>95</v>
      </c>
      <c r="H19" s="9">
        <f>'[6]1收支总表'!$H$19</f>
        <v>185</v>
      </c>
    </row>
    <row r="20" ht="16.35" customHeight="1" spans="1:8">
      <c r="A20" s="19" t="s">
        <v>96</v>
      </c>
      <c r="B20" s="7"/>
      <c r="C20" s="8" t="s">
        <v>97</v>
      </c>
      <c r="D20" s="27"/>
      <c r="E20" s="8" t="s">
        <v>98</v>
      </c>
      <c r="F20" s="9">
        <f>'[6]1收支总表'!$F$20</f>
        <v>185</v>
      </c>
      <c r="G20" s="8"/>
      <c r="H20" s="9"/>
    </row>
    <row r="21" ht="16.35" customHeight="1" spans="1:8">
      <c r="A21" s="19" t="s">
        <v>99</v>
      </c>
      <c r="B21" s="7"/>
      <c r="C21" s="8" t="s">
        <v>100</v>
      </c>
      <c r="D21" s="27"/>
      <c r="E21" s="19" t="s">
        <v>101</v>
      </c>
      <c r="F21" s="7"/>
      <c r="G21" s="8"/>
      <c r="H21" s="9"/>
    </row>
    <row r="22" ht="16.35" customHeight="1" spans="1:8">
      <c r="A22" s="19" t="s">
        <v>102</v>
      </c>
      <c r="B22" s="7"/>
      <c r="C22" s="8" t="s">
        <v>103</v>
      </c>
      <c r="D22" s="27"/>
      <c r="E22" s="8"/>
      <c r="F22" s="8"/>
      <c r="G22" s="8"/>
      <c r="H22" s="9"/>
    </row>
    <row r="23" ht="16.35" customHeight="1" spans="1:8">
      <c r="A23" s="19" t="s">
        <v>104</v>
      </c>
      <c r="B23" s="7"/>
      <c r="C23" s="8" t="s">
        <v>105</v>
      </c>
      <c r="D23" s="27"/>
      <c r="E23" s="8"/>
      <c r="F23" s="8"/>
      <c r="G23" s="8"/>
      <c r="H23" s="9"/>
    </row>
    <row r="24" ht="16.35" customHeight="1" spans="1:8">
      <c r="A24" s="19" t="s">
        <v>106</v>
      </c>
      <c r="B24" s="7"/>
      <c r="C24" s="8" t="s">
        <v>107</v>
      </c>
      <c r="D24" s="27"/>
      <c r="E24" s="8"/>
      <c r="F24" s="8"/>
      <c r="G24" s="8"/>
      <c r="H24" s="9"/>
    </row>
    <row r="25" ht="16.35" customHeight="1" spans="1:8">
      <c r="A25" s="8" t="s">
        <v>108</v>
      </c>
      <c r="B25" s="9"/>
      <c r="C25" s="8" t="s">
        <v>109</v>
      </c>
      <c r="D25" s="27">
        <f>35.388576+'[1]1收支总表'!$D$25+'[2]1收支总表'!$D$25+'[3]1收支总表'!$D$25+'[4]1收支总表'!$D$25+'[5]1收支总表'!$D$25+'[6]1收支总表'!$D$25+'[7]1收支总表'!$D$25</f>
        <v>150.859008</v>
      </c>
      <c r="E25" s="8"/>
      <c r="F25" s="8"/>
      <c r="G25" s="8"/>
      <c r="H25" s="9"/>
    </row>
    <row r="26" ht="16.35" customHeight="1" spans="1:8">
      <c r="A26" s="8" t="s">
        <v>110</v>
      </c>
      <c r="B26" s="9"/>
      <c r="C26" s="8" t="s">
        <v>111</v>
      </c>
      <c r="D26" s="27"/>
      <c r="E26" s="8"/>
      <c r="F26" s="8"/>
      <c r="G26" s="8"/>
      <c r="H26" s="9"/>
    </row>
    <row r="27" ht="16.35" customHeight="1" spans="1:8">
      <c r="A27" s="8" t="s">
        <v>112</v>
      </c>
      <c r="B27" s="9"/>
      <c r="C27" s="8" t="s">
        <v>113</v>
      </c>
      <c r="D27" s="27"/>
      <c r="E27" s="8"/>
      <c r="F27" s="8"/>
      <c r="G27" s="8"/>
      <c r="H27" s="9"/>
    </row>
    <row r="28" ht="16.35" customHeight="1" spans="1:8">
      <c r="A28" s="19" t="s">
        <v>114</v>
      </c>
      <c r="B28" s="7"/>
      <c r="C28" s="8" t="s">
        <v>115</v>
      </c>
      <c r="D28" s="27"/>
      <c r="E28" s="8"/>
      <c r="F28" s="8"/>
      <c r="G28" s="8"/>
      <c r="H28" s="9"/>
    </row>
    <row r="29" ht="16.35" customHeight="1" spans="1:8">
      <c r="A29" s="19" t="s">
        <v>116</v>
      </c>
      <c r="B29" s="7"/>
      <c r="C29" s="8" t="s">
        <v>117</v>
      </c>
      <c r="D29" s="27"/>
      <c r="E29" s="8"/>
      <c r="F29" s="8"/>
      <c r="G29" s="8"/>
      <c r="H29" s="9"/>
    </row>
    <row r="30" ht="16.35" customHeight="1" spans="1:8">
      <c r="A30" s="19" t="s">
        <v>118</v>
      </c>
      <c r="B30" s="7"/>
      <c r="C30" s="8" t="s">
        <v>119</v>
      </c>
      <c r="D30" s="27"/>
      <c r="E30" s="8"/>
      <c r="F30" s="8"/>
      <c r="G30" s="8"/>
      <c r="H30" s="9"/>
    </row>
    <row r="31" ht="16.35" customHeight="1" spans="1:8">
      <c r="A31" s="19" t="s">
        <v>120</v>
      </c>
      <c r="B31" s="7"/>
      <c r="C31" s="8" t="s">
        <v>121</v>
      </c>
      <c r="D31" s="27"/>
      <c r="E31" s="8"/>
      <c r="F31" s="8"/>
      <c r="G31" s="8"/>
      <c r="H31" s="9"/>
    </row>
    <row r="32" ht="16.35" customHeight="1" spans="1:8">
      <c r="A32" s="19" t="s">
        <v>122</v>
      </c>
      <c r="B32" s="7"/>
      <c r="C32" s="8" t="s">
        <v>123</v>
      </c>
      <c r="D32" s="27"/>
      <c r="E32" s="8"/>
      <c r="F32" s="8"/>
      <c r="G32" s="8"/>
      <c r="H32" s="9"/>
    </row>
    <row r="33" ht="16.35" customHeight="1" spans="1:8">
      <c r="A33" s="8"/>
      <c r="B33" s="8"/>
      <c r="C33" s="8" t="s">
        <v>124</v>
      </c>
      <c r="D33" s="27"/>
      <c r="E33" s="8"/>
      <c r="F33" s="8"/>
      <c r="G33" s="8"/>
      <c r="H33" s="8"/>
    </row>
    <row r="34" ht="16.35" customHeight="1" spans="1:8">
      <c r="A34" s="8"/>
      <c r="B34" s="8"/>
      <c r="C34" s="8" t="s">
        <v>125</v>
      </c>
      <c r="D34" s="27"/>
      <c r="E34" s="8"/>
      <c r="F34" s="8"/>
      <c r="G34" s="8"/>
      <c r="H34" s="8"/>
    </row>
    <row r="35" ht="16.35" customHeight="1" spans="1:8">
      <c r="A35" s="8"/>
      <c r="B35" s="8"/>
      <c r="C35" s="8" t="s">
        <v>126</v>
      </c>
      <c r="D35" s="27"/>
      <c r="E35" s="8"/>
      <c r="F35" s="8"/>
      <c r="G35" s="8"/>
      <c r="H35" s="8"/>
    </row>
    <row r="36" ht="16.35" customHeight="1" spans="1:8">
      <c r="A36" s="8"/>
      <c r="B36" s="8"/>
      <c r="C36" s="8"/>
      <c r="D36" s="8"/>
      <c r="E36" s="8"/>
      <c r="F36" s="8"/>
      <c r="G36" s="8"/>
      <c r="H36" s="8"/>
    </row>
    <row r="37" ht="16.35" customHeight="1" spans="1:8">
      <c r="A37" s="19" t="s">
        <v>127</v>
      </c>
      <c r="B37" s="7">
        <f>B6</f>
        <v>3887.804584</v>
      </c>
      <c r="C37" s="19" t="s">
        <v>128</v>
      </c>
      <c r="D37" s="7">
        <f>SUM(D6:D35)</f>
        <v>6376.523386</v>
      </c>
      <c r="E37" s="19" t="s">
        <v>128</v>
      </c>
      <c r="F37" s="7">
        <v>6376.52</v>
      </c>
      <c r="G37" s="19" t="s">
        <v>128</v>
      </c>
      <c r="H37" s="7">
        <f>SUM(H6:H19)</f>
        <v>6376.518232</v>
      </c>
    </row>
    <row r="38" ht="16.35" customHeight="1" spans="1:8">
      <c r="A38" s="19" t="s">
        <v>129</v>
      </c>
      <c r="B38" s="7">
        <f>883.29321+'[1]1收支总表'!$B$38+'[2]1收支总表'!$B$38+'[3]1收支总表'!$B$38+'[4]1收支总表'!$B$38+'[5]1收支总表'!$B$38+'[6]1收支总表'!$B$38+'[7]1收支总表'!$B$38</f>
        <v>2488.719902</v>
      </c>
      <c r="C38" s="19" t="s">
        <v>130</v>
      </c>
      <c r="D38" s="7"/>
      <c r="E38" s="19" t="s">
        <v>130</v>
      </c>
      <c r="F38" s="7"/>
      <c r="G38" s="19" t="s">
        <v>130</v>
      </c>
      <c r="H38" s="7"/>
    </row>
    <row r="39" ht="16.35" customHeight="1" spans="1:8">
      <c r="A39" s="8"/>
      <c r="B39" s="9"/>
      <c r="C39" s="8"/>
      <c r="D39" s="9"/>
      <c r="E39" s="19"/>
      <c r="F39" s="7"/>
      <c r="G39" s="19"/>
      <c r="H39" s="7"/>
    </row>
    <row r="40" ht="16.35" customHeight="1" spans="1:8">
      <c r="A40" s="19" t="s">
        <v>131</v>
      </c>
      <c r="B40" s="7">
        <f>B37+B38</f>
        <v>6376.524486</v>
      </c>
      <c r="C40" s="19" t="s">
        <v>132</v>
      </c>
      <c r="D40" s="7">
        <f>D37</f>
        <v>6376.523386</v>
      </c>
      <c r="E40" s="19" t="s">
        <v>132</v>
      </c>
      <c r="F40" s="7">
        <f>F37</f>
        <v>6376.52</v>
      </c>
      <c r="G40" s="19" t="s">
        <v>132</v>
      </c>
      <c r="H40" s="7">
        <f>H37</f>
        <v>6376.518232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zoomScale="140" zoomScaleNormal="140" topLeftCell="N3" workbookViewId="0">
      <selection activeCell="T8" sqref="T8"/>
    </sheetView>
  </sheetViews>
  <sheetFormatPr defaultColWidth="10" defaultRowHeight="14.4"/>
  <cols>
    <col min="1" max="1" width="5.87962962962963" customWidth="1"/>
    <col min="2" max="2" width="16.1296296296296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5"/>
      <c r="X1" s="23" t="s">
        <v>133</v>
      </c>
      <c r="Y1" s="23"/>
    </row>
    <row r="2" ht="33.6" customHeight="1" spans="1: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ht="22.35" customHeight="1" spans="1:25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4" t="s">
        <v>32</v>
      </c>
      <c r="Y3" s="14"/>
    </row>
    <row r="4" ht="22.35" customHeight="1" spans="1:25">
      <c r="A4" s="6" t="s">
        <v>134</v>
      </c>
      <c r="B4" s="6" t="s">
        <v>135</v>
      </c>
      <c r="C4" s="6" t="s">
        <v>136</v>
      </c>
      <c r="D4" s="6" t="s">
        <v>137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129</v>
      </c>
      <c r="T4" s="6"/>
      <c r="U4" s="6"/>
      <c r="V4" s="6"/>
      <c r="W4" s="6"/>
      <c r="X4" s="6"/>
      <c r="Y4" s="6"/>
    </row>
    <row r="5" ht="22.35" customHeight="1" spans="1:25">
      <c r="A5" s="6"/>
      <c r="B5" s="6"/>
      <c r="C5" s="6"/>
      <c r="D5" s="6" t="s">
        <v>138</v>
      </c>
      <c r="E5" s="6" t="s">
        <v>139</v>
      </c>
      <c r="F5" s="6" t="s">
        <v>140</v>
      </c>
      <c r="G5" s="6" t="s">
        <v>141</v>
      </c>
      <c r="H5" s="6" t="s">
        <v>142</v>
      </c>
      <c r="I5" s="6" t="s">
        <v>143</v>
      </c>
      <c r="J5" s="6" t="s">
        <v>144</v>
      </c>
      <c r="K5" s="6"/>
      <c r="L5" s="6"/>
      <c r="M5" s="6"/>
      <c r="N5" s="6" t="s">
        <v>145</v>
      </c>
      <c r="O5" s="6" t="s">
        <v>146</v>
      </c>
      <c r="P5" s="6" t="s">
        <v>147</v>
      </c>
      <c r="Q5" s="6" t="s">
        <v>148</v>
      </c>
      <c r="R5" s="6" t="s">
        <v>149</v>
      </c>
      <c r="S5" s="6" t="s">
        <v>138</v>
      </c>
      <c r="T5" s="6" t="s">
        <v>139</v>
      </c>
      <c r="U5" s="6" t="s">
        <v>140</v>
      </c>
      <c r="V5" s="6" t="s">
        <v>141</v>
      </c>
      <c r="W5" s="6" t="s">
        <v>142</v>
      </c>
      <c r="X5" s="6" t="s">
        <v>143</v>
      </c>
      <c r="Y5" s="6" t="s">
        <v>150</v>
      </c>
    </row>
    <row r="6" ht="22.35" customHeight="1" spans="1:25">
      <c r="A6" s="6"/>
      <c r="B6" s="6"/>
      <c r="C6" s="6"/>
      <c r="D6" s="6"/>
      <c r="E6" s="6"/>
      <c r="F6" s="6"/>
      <c r="G6" s="6"/>
      <c r="H6" s="6"/>
      <c r="I6" s="6"/>
      <c r="J6" s="6" t="s">
        <v>151</v>
      </c>
      <c r="K6" s="6" t="s">
        <v>152</v>
      </c>
      <c r="L6" s="6" t="s">
        <v>153</v>
      </c>
      <c r="M6" s="6" t="s">
        <v>142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ht="22.9" customHeight="1" spans="1:25">
      <c r="A7" s="19"/>
      <c r="B7" s="19" t="s">
        <v>136</v>
      </c>
      <c r="C7" s="38">
        <f>C8</f>
        <v>6376.5156</v>
      </c>
      <c r="D7" s="38">
        <f>D8</f>
        <v>3887.804584</v>
      </c>
      <c r="E7" s="38">
        <f>E8</f>
        <v>3887.804584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>
        <f>S8</f>
        <v>2488.716692</v>
      </c>
      <c r="T7" s="38">
        <f>T8</f>
        <v>1857.616692</v>
      </c>
      <c r="U7" s="38">
        <f>U8</f>
        <v>631.1</v>
      </c>
      <c r="V7" s="38"/>
      <c r="W7" s="38"/>
      <c r="X7" s="38"/>
      <c r="Y7" s="38"/>
    </row>
    <row r="8" ht="22.9" customHeight="1" spans="1:25">
      <c r="A8" s="18" t="s">
        <v>154</v>
      </c>
      <c r="B8" s="18" t="s">
        <v>3</v>
      </c>
      <c r="C8" s="38">
        <f>SUM(C9:C34)</f>
        <v>6376.5156</v>
      </c>
      <c r="D8" s="38">
        <f>SUM(D9:D34)</f>
        <v>3887.804584</v>
      </c>
      <c r="E8" s="38">
        <f>SUM(E9:E34)</f>
        <v>3887.804584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>
        <f>SUM(S9:S34)</f>
        <v>2488.716692</v>
      </c>
      <c r="T8" s="38">
        <f>SUM(T9:T34)</f>
        <v>1857.616692</v>
      </c>
      <c r="U8" s="38">
        <f>U16</f>
        <v>631.1</v>
      </c>
      <c r="V8" s="38"/>
      <c r="W8" s="38"/>
      <c r="X8" s="38"/>
      <c r="Y8" s="38"/>
    </row>
    <row r="9" ht="22.9" customHeight="1" spans="1:25">
      <c r="A9" s="57" t="s">
        <v>155</v>
      </c>
      <c r="B9" s="57" t="s">
        <v>156</v>
      </c>
      <c r="C9" s="27">
        <v>1553.84</v>
      </c>
      <c r="D9" s="27">
        <v>670.552648</v>
      </c>
      <c r="E9" s="9">
        <v>670.552648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>
        <v>883.29</v>
      </c>
      <c r="T9" s="9">
        <v>883.29</v>
      </c>
      <c r="U9" s="9"/>
      <c r="V9" s="9"/>
      <c r="W9" s="9"/>
      <c r="X9" s="9"/>
      <c r="Y9" s="9"/>
    </row>
    <row r="10" s="1" customFormat="1" ht="22.9" customHeight="1" spans="1:25">
      <c r="A10" s="43" t="s">
        <v>157</v>
      </c>
      <c r="B10" s="43" t="s">
        <v>158</v>
      </c>
      <c r="C10" s="36">
        <v>1124.06</v>
      </c>
      <c r="D10" s="36">
        <v>1058.023028</v>
      </c>
      <c r="E10" s="11">
        <v>1058.023028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36">
        <v>66.04</v>
      </c>
      <c r="T10" s="36">
        <v>66.04</v>
      </c>
      <c r="U10" s="11"/>
      <c r="V10" s="11"/>
      <c r="W10" s="11"/>
      <c r="X10" s="11"/>
      <c r="Y10" s="11"/>
    </row>
    <row r="11" s="2" customFormat="1" ht="22.8" customHeight="1" spans="1:25">
      <c r="A11" s="57" t="s">
        <v>159</v>
      </c>
      <c r="B11" s="57" t="s">
        <v>160</v>
      </c>
      <c r="C11" s="27">
        <f t="shared" ref="C11:C16" si="0">D11+S11</f>
        <v>100.53174</v>
      </c>
      <c r="D11" s="27">
        <v>99.93174</v>
      </c>
      <c r="E11" s="9">
        <v>99.93174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>
        <v>0.6</v>
      </c>
      <c r="T11" s="9">
        <v>0.6</v>
      </c>
      <c r="U11" s="9"/>
      <c r="V11" s="9"/>
      <c r="W11" s="9"/>
      <c r="X11" s="9"/>
      <c r="Y11" s="9"/>
    </row>
    <row r="12" s="2" customFormat="1" ht="22.8" customHeight="1" spans="1:25">
      <c r="A12" s="57" t="s">
        <v>161</v>
      </c>
      <c r="B12" s="57" t="s">
        <v>162</v>
      </c>
      <c r="C12" s="27">
        <f t="shared" si="0"/>
        <v>954.112573</v>
      </c>
      <c r="D12" s="27">
        <v>883.013172</v>
      </c>
      <c r="E12" s="9">
        <v>883.013172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v>71.099401</v>
      </c>
      <c r="T12" s="9">
        <v>71.099401</v>
      </c>
      <c r="U12" s="9"/>
      <c r="V12" s="9"/>
      <c r="W12" s="9"/>
      <c r="X12" s="9"/>
      <c r="Y12" s="9"/>
    </row>
    <row r="13" s="2" customFormat="1" ht="22.8" customHeight="1" spans="1:25">
      <c r="A13" s="57" t="s">
        <v>163</v>
      </c>
      <c r="B13" s="57" t="s">
        <v>164</v>
      </c>
      <c r="C13" s="27">
        <f t="shared" si="0"/>
        <v>248.655719</v>
      </c>
      <c r="D13" s="9">
        <f>SUM(E13)</f>
        <v>235.338428</v>
      </c>
      <c r="E13" s="9">
        <v>235.338428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>T13</f>
        <v>13.317291</v>
      </c>
      <c r="T13" s="9">
        <v>13.317291</v>
      </c>
      <c r="U13" s="9"/>
      <c r="V13" s="9"/>
      <c r="W13" s="9"/>
      <c r="X13" s="9"/>
      <c r="Y13" s="9"/>
    </row>
    <row r="14" s="2" customFormat="1" ht="22.8" customHeight="1" spans="1:25">
      <c r="A14" s="57" t="s">
        <v>165</v>
      </c>
      <c r="B14" s="57" t="s">
        <v>166</v>
      </c>
      <c r="C14" s="27">
        <f t="shared" si="0"/>
        <v>311.838148</v>
      </c>
      <c r="D14" s="27">
        <v>272.668148</v>
      </c>
      <c r="E14" s="9">
        <v>272.668148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v>39.17</v>
      </c>
      <c r="T14" s="9">
        <v>39.17</v>
      </c>
      <c r="U14" s="9"/>
      <c r="V14" s="9"/>
      <c r="W14" s="9"/>
      <c r="X14" s="9"/>
      <c r="Y14" s="9"/>
    </row>
    <row r="15" s="2" customFormat="1" ht="22.8" customHeight="1" spans="1:25">
      <c r="A15" s="57" t="s">
        <v>167</v>
      </c>
      <c r="B15" s="57" t="s">
        <v>168</v>
      </c>
      <c r="C15" s="27">
        <f t="shared" si="0"/>
        <v>349.05699</v>
      </c>
      <c r="D15" s="27">
        <v>321.55699</v>
      </c>
      <c r="E15" s="9">
        <v>321.55699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v>27.5</v>
      </c>
      <c r="T15" s="9">
        <v>27.5</v>
      </c>
      <c r="U15" s="9"/>
      <c r="V15" s="9"/>
      <c r="W15" s="9"/>
      <c r="X15" s="9"/>
      <c r="Y15" s="9"/>
    </row>
    <row r="16" customFormat="1" ht="22.9" customHeight="1" spans="1:25">
      <c r="A16" s="57" t="s">
        <v>169</v>
      </c>
      <c r="B16" s="57" t="s">
        <v>170</v>
      </c>
      <c r="C16" s="27">
        <f t="shared" si="0"/>
        <v>1734.42043</v>
      </c>
      <c r="D16" s="27">
        <v>346.72043</v>
      </c>
      <c r="E16" s="9">
        <v>346.72043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T16+U16</f>
        <v>1387.7</v>
      </c>
      <c r="T16" s="9">
        <v>756.6</v>
      </c>
      <c r="U16" s="9">
        <v>631.1</v>
      </c>
      <c r="V16" s="9"/>
      <c r="W16" s="9"/>
      <c r="X16" s="9"/>
      <c r="Y16" s="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zoomScale="130" zoomScaleNormal="130" topLeftCell="D25" workbookViewId="0">
      <selection activeCell="M9" sqref="M9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2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5"/>
      <c r="D1" s="75"/>
      <c r="K1" s="23" t="s">
        <v>171</v>
      </c>
    </row>
    <row r="2" ht="31.9" customHeight="1" spans="1:11">
      <c r="A2" s="24" t="s">
        <v>8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4.95" customHeight="1" spans="1:11">
      <c r="A3" s="76" t="s">
        <v>31</v>
      </c>
      <c r="B3" s="76"/>
      <c r="C3" s="76"/>
      <c r="D3" s="76"/>
      <c r="E3" s="76"/>
      <c r="F3" s="76"/>
      <c r="G3" s="76"/>
      <c r="H3" s="76"/>
      <c r="I3" s="76"/>
      <c r="J3" s="76"/>
      <c r="K3" s="14" t="s">
        <v>32</v>
      </c>
    </row>
    <row r="4" ht="27.6" customHeight="1" spans="1:11">
      <c r="A4" s="17" t="s">
        <v>172</v>
      </c>
      <c r="B4" s="17"/>
      <c r="C4" s="17"/>
      <c r="D4" s="17" t="s">
        <v>173</v>
      </c>
      <c r="E4" s="17" t="s">
        <v>174</v>
      </c>
      <c r="F4" s="17" t="s">
        <v>136</v>
      </c>
      <c r="G4" s="17" t="s">
        <v>175</v>
      </c>
      <c r="H4" s="17" t="s">
        <v>176</v>
      </c>
      <c r="I4" s="17" t="s">
        <v>177</v>
      </c>
      <c r="J4" s="17" t="s">
        <v>178</v>
      </c>
      <c r="K4" s="17" t="s">
        <v>179</v>
      </c>
    </row>
    <row r="5" ht="25.9" customHeight="1" spans="1:11">
      <c r="A5" s="17" t="s">
        <v>180</v>
      </c>
      <c r="B5" s="17" t="s">
        <v>181</v>
      </c>
      <c r="C5" s="17" t="s">
        <v>182</v>
      </c>
      <c r="D5" s="17"/>
      <c r="E5" s="17"/>
      <c r="F5" s="17"/>
      <c r="G5" s="17"/>
      <c r="H5" s="17"/>
      <c r="I5" s="17"/>
      <c r="J5" s="17"/>
      <c r="K5" s="17"/>
    </row>
    <row r="6" ht="22.9" customHeight="1" spans="1:11">
      <c r="A6" s="37"/>
      <c r="B6" s="37"/>
      <c r="C6" s="37"/>
      <c r="D6" s="77" t="s">
        <v>136</v>
      </c>
      <c r="E6" s="77"/>
      <c r="F6" s="78">
        <f>F7</f>
        <v>6376.52</v>
      </c>
      <c r="G6" s="78">
        <f>G7</f>
        <v>2496.80836</v>
      </c>
      <c r="H6" s="78">
        <f>H7</f>
        <v>3879.71</v>
      </c>
      <c r="I6" s="78"/>
      <c r="J6" s="77"/>
      <c r="K6" s="77"/>
    </row>
    <row r="7" ht="22.9" customHeight="1" spans="1:11">
      <c r="A7" s="79"/>
      <c r="B7" s="79"/>
      <c r="C7" s="79"/>
      <c r="D7" s="80" t="s">
        <v>154</v>
      </c>
      <c r="E7" s="80" t="s">
        <v>3</v>
      </c>
      <c r="F7" s="81">
        <v>6376.52</v>
      </c>
      <c r="G7" s="81">
        <f>G8+G21+G30+G36+G43+G51+G58+G65</f>
        <v>2496.80836</v>
      </c>
      <c r="H7" s="81">
        <v>3879.71</v>
      </c>
      <c r="I7" s="81"/>
      <c r="J7" s="86"/>
      <c r="K7" s="86"/>
    </row>
    <row r="8" ht="22.9" customHeight="1" spans="1:11">
      <c r="A8" s="79"/>
      <c r="B8" s="79"/>
      <c r="C8" s="79"/>
      <c r="D8" s="80" t="s">
        <v>155</v>
      </c>
      <c r="E8" s="80" t="s">
        <v>156</v>
      </c>
      <c r="F8" s="81">
        <v>1553.84</v>
      </c>
      <c r="G8" s="81">
        <v>580.39</v>
      </c>
      <c r="H8" s="81">
        <v>973.45</v>
      </c>
      <c r="I8" s="81"/>
      <c r="J8" s="86"/>
      <c r="K8" s="86"/>
    </row>
    <row r="9" ht="22.9" customHeight="1" spans="1:11">
      <c r="A9" s="29" t="s">
        <v>183</v>
      </c>
      <c r="B9" s="29" t="s">
        <v>184</v>
      </c>
      <c r="C9" s="29" t="s">
        <v>184</v>
      </c>
      <c r="D9" s="53" t="s">
        <v>185</v>
      </c>
      <c r="E9" s="44" t="s">
        <v>186</v>
      </c>
      <c r="F9" s="45">
        <v>47.184768</v>
      </c>
      <c r="G9" s="45">
        <v>47.184768</v>
      </c>
      <c r="H9" s="45"/>
      <c r="I9" s="45"/>
      <c r="J9" s="44"/>
      <c r="K9" s="44"/>
    </row>
    <row r="10" ht="22.9" customHeight="1" spans="1:11">
      <c r="A10" s="29" t="s">
        <v>183</v>
      </c>
      <c r="B10" s="29" t="s">
        <v>187</v>
      </c>
      <c r="C10" s="29" t="s">
        <v>187</v>
      </c>
      <c r="D10" s="53" t="s">
        <v>188</v>
      </c>
      <c r="E10" s="44" t="s">
        <v>189</v>
      </c>
      <c r="F10" s="45">
        <v>2.949048</v>
      </c>
      <c r="G10" s="45">
        <v>2.949048</v>
      </c>
      <c r="H10" s="45"/>
      <c r="I10" s="45"/>
      <c r="J10" s="44"/>
      <c r="K10" s="44"/>
    </row>
    <row r="11" ht="22.9" customHeight="1" spans="1:11">
      <c r="A11" s="29" t="s">
        <v>190</v>
      </c>
      <c r="B11" s="29" t="s">
        <v>191</v>
      </c>
      <c r="C11" s="29" t="s">
        <v>192</v>
      </c>
      <c r="D11" s="53" t="s">
        <v>193</v>
      </c>
      <c r="E11" s="44" t="s">
        <v>194</v>
      </c>
      <c r="F11" s="45">
        <v>28.015956</v>
      </c>
      <c r="G11" s="45">
        <v>28.015956</v>
      </c>
      <c r="H11" s="45"/>
      <c r="I11" s="45"/>
      <c r="J11" s="44"/>
      <c r="K11" s="44"/>
    </row>
    <row r="12" ht="22.9" customHeight="1" spans="1:11">
      <c r="A12" s="29" t="s">
        <v>195</v>
      </c>
      <c r="B12" s="29" t="s">
        <v>192</v>
      </c>
      <c r="C12" s="29" t="s">
        <v>192</v>
      </c>
      <c r="D12" s="53" t="s">
        <v>196</v>
      </c>
      <c r="E12" s="44" t="s">
        <v>197</v>
      </c>
      <c r="F12" s="45">
        <v>633.2571</v>
      </c>
      <c r="G12" s="45">
        <v>462.41</v>
      </c>
      <c r="H12" s="45">
        <f>143.66+27.18585</f>
        <v>170.84585</v>
      </c>
      <c r="I12" s="45"/>
      <c r="J12" s="44"/>
      <c r="K12" s="44"/>
    </row>
    <row r="13" ht="22.9" customHeight="1" spans="1:11">
      <c r="A13" s="29" t="s">
        <v>198</v>
      </c>
      <c r="B13" s="29" t="s">
        <v>199</v>
      </c>
      <c r="C13" s="29" t="s">
        <v>192</v>
      </c>
      <c r="D13" s="53" t="s">
        <v>200</v>
      </c>
      <c r="E13" s="44" t="s">
        <v>201</v>
      </c>
      <c r="F13" s="45">
        <v>35.388576</v>
      </c>
      <c r="G13" s="45">
        <v>35.388576</v>
      </c>
      <c r="H13" s="45"/>
      <c r="I13" s="45"/>
      <c r="J13" s="44"/>
      <c r="K13" s="44"/>
    </row>
    <row r="14" ht="22.9" customHeight="1" spans="1:11">
      <c r="A14" s="29">
        <v>201</v>
      </c>
      <c r="B14" s="29" t="s">
        <v>202</v>
      </c>
      <c r="C14" s="29">
        <v>99</v>
      </c>
      <c r="D14" s="29">
        <v>2010399</v>
      </c>
      <c r="E14" s="29" t="s">
        <v>203</v>
      </c>
      <c r="F14" s="45">
        <v>43.538</v>
      </c>
      <c r="G14" s="45">
        <v>4.44</v>
      </c>
      <c r="H14" s="45">
        <v>39.094</v>
      </c>
      <c r="I14" s="45"/>
      <c r="J14" s="45"/>
      <c r="K14" s="29"/>
    </row>
    <row r="15" ht="22.9" customHeight="1" spans="1:11">
      <c r="A15" s="29" t="s">
        <v>204</v>
      </c>
      <c r="B15" s="29" t="s">
        <v>205</v>
      </c>
      <c r="C15" s="29" t="s">
        <v>202</v>
      </c>
      <c r="D15" s="29">
        <v>2120803</v>
      </c>
      <c r="E15" s="29" t="s">
        <v>206</v>
      </c>
      <c r="F15" s="45">
        <v>73.919</v>
      </c>
      <c r="G15" s="45"/>
      <c r="H15" s="45">
        <v>73.919</v>
      </c>
      <c r="I15" s="45"/>
      <c r="J15" s="45"/>
      <c r="K15" s="29"/>
    </row>
    <row r="16" ht="22.9" customHeight="1" spans="1:11">
      <c r="A16" s="29" t="s">
        <v>204</v>
      </c>
      <c r="B16" s="29" t="s">
        <v>205</v>
      </c>
      <c r="C16" s="29" t="s">
        <v>187</v>
      </c>
      <c r="D16" s="29">
        <v>2120899</v>
      </c>
      <c r="E16" s="29" t="s">
        <v>207</v>
      </c>
      <c r="F16" s="45">
        <v>284.29883</v>
      </c>
      <c r="G16" s="45"/>
      <c r="H16" s="45">
        <v>284.29883</v>
      </c>
      <c r="I16" s="45"/>
      <c r="J16" s="45"/>
      <c r="K16" s="29"/>
    </row>
    <row r="17" ht="22.9" customHeight="1" spans="1:11">
      <c r="A17" s="29" t="s">
        <v>195</v>
      </c>
      <c r="B17" s="29" t="s">
        <v>192</v>
      </c>
      <c r="C17" s="29" t="s">
        <v>208</v>
      </c>
      <c r="D17" s="29">
        <v>2140123</v>
      </c>
      <c r="E17" s="29" t="s">
        <v>209</v>
      </c>
      <c r="F17" s="45">
        <v>12.726277</v>
      </c>
      <c r="G17" s="45"/>
      <c r="H17" s="45">
        <v>12.726277</v>
      </c>
      <c r="I17" s="45"/>
      <c r="J17" s="45"/>
      <c r="K17" s="29"/>
    </row>
    <row r="18" ht="22.9" customHeight="1" spans="1:11">
      <c r="A18" s="29" t="s">
        <v>195</v>
      </c>
      <c r="B18" s="29" t="s">
        <v>192</v>
      </c>
      <c r="C18" s="29" t="s">
        <v>187</v>
      </c>
      <c r="D18" s="29">
        <v>2140199</v>
      </c>
      <c r="E18" s="29" t="s">
        <v>210</v>
      </c>
      <c r="F18" s="45">
        <v>32.704</v>
      </c>
      <c r="G18" s="45"/>
      <c r="H18" s="45">
        <v>32.704</v>
      </c>
      <c r="I18" s="45"/>
      <c r="J18" s="45"/>
      <c r="K18" s="29"/>
    </row>
    <row r="19" ht="22.9" customHeight="1" spans="1:11">
      <c r="A19" s="29" t="s">
        <v>195</v>
      </c>
      <c r="B19" s="29" t="s">
        <v>211</v>
      </c>
      <c r="C19" s="29" t="s">
        <v>199</v>
      </c>
      <c r="D19" s="29">
        <v>2140602</v>
      </c>
      <c r="E19" s="29" t="s">
        <v>212</v>
      </c>
      <c r="F19" s="45">
        <v>38.86</v>
      </c>
      <c r="G19" s="45"/>
      <c r="H19" s="45">
        <v>38.86</v>
      </c>
      <c r="I19" s="45"/>
      <c r="J19" s="45"/>
      <c r="K19" s="29"/>
    </row>
    <row r="20" ht="22.9" customHeight="1" spans="1:11">
      <c r="A20" s="29" t="s">
        <v>195</v>
      </c>
      <c r="B20" s="29" t="s">
        <v>187</v>
      </c>
      <c r="C20" s="29" t="s">
        <v>187</v>
      </c>
      <c r="D20" s="29">
        <v>2149999</v>
      </c>
      <c r="E20" s="29" t="s">
        <v>213</v>
      </c>
      <c r="F20" s="45">
        <v>321</v>
      </c>
      <c r="G20" s="45"/>
      <c r="H20" s="45">
        <v>321</v>
      </c>
      <c r="I20" s="45"/>
      <c r="J20" s="45"/>
      <c r="K20" s="29"/>
    </row>
    <row r="21" s="1" customFormat="1" ht="22.9" customHeight="1" spans="1:11">
      <c r="A21" s="82"/>
      <c r="B21" s="82"/>
      <c r="C21" s="82"/>
      <c r="D21" s="80" t="s">
        <v>157</v>
      </c>
      <c r="E21" s="80" t="s">
        <v>158</v>
      </c>
      <c r="F21" s="83">
        <v>1124.06</v>
      </c>
      <c r="G21" s="81">
        <v>643.64</v>
      </c>
      <c r="H21" s="81">
        <v>480.42</v>
      </c>
      <c r="I21" s="81"/>
      <c r="J21" s="86"/>
      <c r="K21" s="86"/>
    </row>
    <row r="22" s="1" customFormat="1" ht="22.9" customHeight="1" spans="1:11">
      <c r="A22" s="29" t="s">
        <v>214</v>
      </c>
      <c r="B22" s="29" t="s">
        <v>215</v>
      </c>
      <c r="C22" s="29" t="s">
        <v>192</v>
      </c>
      <c r="D22" s="63" t="s">
        <v>216</v>
      </c>
      <c r="E22" s="44" t="s">
        <v>197</v>
      </c>
      <c r="F22" s="45">
        <v>410.8</v>
      </c>
      <c r="G22" s="45">
        <v>64.38</v>
      </c>
      <c r="H22" s="45">
        <v>346.42</v>
      </c>
      <c r="I22" s="45"/>
      <c r="J22" s="44"/>
      <c r="K22" s="44"/>
    </row>
    <row r="23" s="1" customFormat="1" ht="22.9" customHeight="1" spans="1:11">
      <c r="A23" s="28">
        <v>201</v>
      </c>
      <c r="B23" s="28" t="s">
        <v>202</v>
      </c>
      <c r="C23" s="28">
        <v>99</v>
      </c>
      <c r="D23" s="63" t="s">
        <v>217</v>
      </c>
      <c r="E23" s="44" t="s">
        <v>203</v>
      </c>
      <c r="F23" s="45">
        <v>20.04</v>
      </c>
      <c r="G23" s="45">
        <v>20.04</v>
      </c>
      <c r="H23" s="45"/>
      <c r="I23" s="45"/>
      <c r="J23" s="44"/>
      <c r="K23" s="44"/>
    </row>
    <row r="24" s="1" customFormat="1" ht="22.9" customHeight="1" spans="1:11">
      <c r="A24" s="29" t="s">
        <v>183</v>
      </c>
      <c r="B24" s="29" t="s">
        <v>184</v>
      </c>
      <c r="C24" s="29" t="s">
        <v>184</v>
      </c>
      <c r="D24" s="53" t="s">
        <v>185</v>
      </c>
      <c r="E24" s="44" t="s">
        <v>186</v>
      </c>
      <c r="F24" s="45">
        <v>54.056448</v>
      </c>
      <c r="G24" s="45">
        <v>54.056448</v>
      </c>
      <c r="H24" s="45"/>
      <c r="I24" s="45"/>
      <c r="J24" s="44"/>
      <c r="K24" s="44"/>
    </row>
    <row r="25" s="1" customFormat="1" ht="22.9" customHeight="1" spans="1:11">
      <c r="A25" s="29" t="s">
        <v>183</v>
      </c>
      <c r="B25" s="29" t="s">
        <v>187</v>
      </c>
      <c r="C25" s="29" t="s">
        <v>187</v>
      </c>
      <c r="D25" s="53" t="s">
        <v>188</v>
      </c>
      <c r="E25" s="44" t="s">
        <v>189</v>
      </c>
      <c r="F25" s="45">
        <v>3.378528</v>
      </c>
      <c r="G25" s="45">
        <v>3.378528</v>
      </c>
      <c r="H25" s="45"/>
      <c r="I25" s="45"/>
      <c r="J25" s="44"/>
      <c r="K25" s="44"/>
    </row>
    <row r="26" s="1" customFormat="1" ht="22.9" customHeight="1" spans="1:11">
      <c r="A26" s="29" t="s">
        <v>190</v>
      </c>
      <c r="B26" s="29" t="s">
        <v>191</v>
      </c>
      <c r="C26" s="29" t="s">
        <v>199</v>
      </c>
      <c r="D26" s="53" t="s">
        <v>218</v>
      </c>
      <c r="E26" s="44" t="s">
        <v>219</v>
      </c>
      <c r="F26" s="45">
        <v>32.096016</v>
      </c>
      <c r="G26" s="45">
        <v>32.096016</v>
      </c>
      <c r="H26" s="45"/>
      <c r="I26" s="45"/>
      <c r="J26" s="44"/>
      <c r="K26" s="44"/>
    </row>
    <row r="27" s="1" customFormat="1" ht="22.9" customHeight="1" spans="1:11">
      <c r="A27" s="29" t="s">
        <v>195</v>
      </c>
      <c r="B27" s="29" t="s">
        <v>192</v>
      </c>
      <c r="C27" s="29" t="s">
        <v>192</v>
      </c>
      <c r="D27" s="53" t="s">
        <v>196</v>
      </c>
      <c r="E27" s="44" t="s">
        <v>197</v>
      </c>
      <c r="F27" s="45">
        <v>417.1497</v>
      </c>
      <c r="G27" s="45">
        <v>417.1497</v>
      </c>
      <c r="H27" s="45"/>
      <c r="I27" s="45"/>
      <c r="J27" s="44"/>
      <c r="K27" s="44"/>
    </row>
    <row r="28" s="1" customFormat="1" ht="22.9" customHeight="1" spans="1:11">
      <c r="A28" s="29" t="s">
        <v>195</v>
      </c>
      <c r="B28" s="29" t="s">
        <v>192</v>
      </c>
      <c r="C28" s="29" t="s">
        <v>220</v>
      </c>
      <c r="D28" s="53" t="s">
        <v>221</v>
      </c>
      <c r="E28" s="44" t="s">
        <v>222</v>
      </c>
      <c r="F28" s="45">
        <v>146</v>
      </c>
      <c r="G28" s="45">
        <v>12</v>
      </c>
      <c r="H28" s="45">
        <v>134</v>
      </c>
      <c r="I28" s="45"/>
      <c r="J28" s="44"/>
      <c r="K28" s="44"/>
    </row>
    <row r="29" s="1" customFormat="1" ht="22.9" customHeight="1" spans="1:11">
      <c r="A29" s="29" t="s">
        <v>198</v>
      </c>
      <c r="B29" s="29" t="s">
        <v>199</v>
      </c>
      <c r="C29" s="29" t="s">
        <v>192</v>
      </c>
      <c r="D29" s="53" t="s">
        <v>200</v>
      </c>
      <c r="E29" s="44" t="s">
        <v>201</v>
      </c>
      <c r="F29" s="45">
        <v>40.542336</v>
      </c>
      <c r="G29" s="45">
        <v>40.542336</v>
      </c>
      <c r="H29" s="45"/>
      <c r="I29" s="45"/>
      <c r="J29" s="44"/>
      <c r="K29" s="44"/>
    </row>
    <row r="30" s="2" customFormat="1" ht="22.8" customHeight="1" spans="1:11">
      <c r="A30" s="79"/>
      <c r="B30" s="79"/>
      <c r="C30" s="79"/>
      <c r="D30" s="80" t="s">
        <v>159</v>
      </c>
      <c r="E30" s="80" t="s">
        <v>160</v>
      </c>
      <c r="F30" s="81">
        <f>SUM(F31:F35)</f>
        <v>100.53414</v>
      </c>
      <c r="G30" s="81">
        <f>G31+G32+G33+G34+G35</f>
        <v>63.80414</v>
      </c>
      <c r="H30" s="81">
        <v>36.73</v>
      </c>
      <c r="I30" s="81"/>
      <c r="J30" s="86"/>
      <c r="K30" s="86"/>
    </row>
    <row r="31" s="2" customFormat="1" ht="22.8" customHeight="1" spans="1:11">
      <c r="A31" s="29" t="s">
        <v>183</v>
      </c>
      <c r="B31" s="29" t="s">
        <v>184</v>
      </c>
      <c r="C31" s="29" t="s">
        <v>184</v>
      </c>
      <c r="D31" s="53" t="s">
        <v>185</v>
      </c>
      <c r="E31" s="44" t="s">
        <v>186</v>
      </c>
      <c r="F31" s="45">
        <v>5.56224</v>
      </c>
      <c r="G31" s="45">
        <v>5.56224</v>
      </c>
      <c r="H31" s="45"/>
      <c r="I31" s="45"/>
      <c r="J31" s="44"/>
      <c r="K31" s="44"/>
    </row>
    <row r="32" s="2" customFormat="1" ht="22.8" customHeight="1" spans="1:11">
      <c r="A32" s="29" t="s">
        <v>183</v>
      </c>
      <c r="B32" s="29" t="s">
        <v>187</v>
      </c>
      <c r="C32" s="29" t="s">
        <v>187</v>
      </c>
      <c r="D32" s="53" t="s">
        <v>188</v>
      </c>
      <c r="E32" s="44" t="s">
        <v>189</v>
      </c>
      <c r="F32" s="45">
        <v>0.34764</v>
      </c>
      <c r="G32" s="45">
        <v>0.34764</v>
      </c>
      <c r="H32" s="45"/>
      <c r="I32" s="45"/>
      <c r="J32" s="44"/>
      <c r="K32" s="44"/>
    </row>
    <row r="33" s="2" customFormat="1" ht="22.8" customHeight="1" spans="1:11">
      <c r="A33" s="29" t="s">
        <v>190</v>
      </c>
      <c r="B33" s="29" t="s">
        <v>191</v>
      </c>
      <c r="C33" s="29" t="s">
        <v>199</v>
      </c>
      <c r="D33" s="53" t="s">
        <v>218</v>
      </c>
      <c r="E33" s="44" t="s">
        <v>219</v>
      </c>
      <c r="F33" s="45">
        <v>3.30258</v>
      </c>
      <c r="G33" s="45">
        <v>3.30258</v>
      </c>
      <c r="H33" s="45"/>
      <c r="I33" s="45"/>
      <c r="J33" s="44"/>
      <c r="K33" s="44"/>
    </row>
    <row r="34" s="2" customFormat="1" ht="22.8" customHeight="1" spans="1:11">
      <c r="A34" s="29" t="s">
        <v>195</v>
      </c>
      <c r="B34" s="29" t="s">
        <v>192</v>
      </c>
      <c r="C34" s="29" t="s">
        <v>192</v>
      </c>
      <c r="D34" s="53" t="s">
        <v>196</v>
      </c>
      <c r="E34" s="44" t="s">
        <v>197</v>
      </c>
      <c r="F34" s="45">
        <f t="shared" ref="F34:F42" si="0">G34+H34</f>
        <v>87.15</v>
      </c>
      <c r="G34" s="45">
        <v>50.42</v>
      </c>
      <c r="H34" s="45">
        <v>36.73</v>
      </c>
      <c r="I34" s="45"/>
      <c r="J34" s="44"/>
      <c r="K34" s="44"/>
    </row>
    <row r="35" s="2" customFormat="1" ht="22.8" customHeight="1" spans="1:11">
      <c r="A35" s="29" t="s">
        <v>198</v>
      </c>
      <c r="B35" s="29" t="s">
        <v>199</v>
      </c>
      <c r="C35" s="29" t="s">
        <v>192</v>
      </c>
      <c r="D35" s="53" t="s">
        <v>200</v>
      </c>
      <c r="E35" s="44" t="s">
        <v>201</v>
      </c>
      <c r="F35" s="45">
        <v>4.17168</v>
      </c>
      <c r="G35" s="45">
        <v>4.17168</v>
      </c>
      <c r="H35" s="45"/>
      <c r="I35" s="45"/>
      <c r="J35" s="44"/>
      <c r="K35" s="44"/>
    </row>
    <row r="36" s="2" customFormat="1" ht="22.8" customHeight="1" spans="1:11">
      <c r="A36" s="79"/>
      <c r="B36" s="79"/>
      <c r="C36" s="79"/>
      <c r="D36" s="80" t="s">
        <v>161</v>
      </c>
      <c r="E36" s="80" t="s">
        <v>162</v>
      </c>
      <c r="F36" s="81">
        <f t="shared" ref="F36:H36" si="1">SUM(F37:F42)</f>
        <v>954.112573</v>
      </c>
      <c r="G36" s="81">
        <f t="shared" si="1"/>
        <v>440.20298</v>
      </c>
      <c r="H36" s="81">
        <f t="shared" si="1"/>
        <v>513.909593</v>
      </c>
      <c r="I36" s="81"/>
      <c r="J36" s="86"/>
      <c r="K36" s="86"/>
    </row>
    <row r="37" s="2" customFormat="1" ht="22.8" customHeight="1" spans="1:11">
      <c r="A37" s="29" t="s">
        <v>183</v>
      </c>
      <c r="B37" s="29" t="s">
        <v>184</v>
      </c>
      <c r="C37" s="29" t="s">
        <v>184</v>
      </c>
      <c r="D37" s="53" t="s">
        <v>185</v>
      </c>
      <c r="E37" s="44" t="s">
        <v>186</v>
      </c>
      <c r="F37" s="45">
        <f t="shared" si="0"/>
        <v>33.754752</v>
      </c>
      <c r="G37" s="45">
        <v>33.754752</v>
      </c>
      <c r="H37" s="45"/>
      <c r="I37" s="45"/>
      <c r="J37" s="44"/>
      <c r="K37" s="44"/>
    </row>
    <row r="38" s="2" customFormat="1" ht="22.8" customHeight="1" spans="1:11">
      <c r="A38" s="29" t="s">
        <v>183</v>
      </c>
      <c r="B38" s="29" t="s">
        <v>187</v>
      </c>
      <c r="C38" s="29" t="s">
        <v>187</v>
      </c>
      <c r="D38" s="53" t="s">
        <v>188</v>
      </c>
      <c r="E38" s="44" t="s">
        <v>189</v>
      </c>
      <c r="F38" s="45">
        <f t="shared" si="0"/>
        <v>2.109672</v>
      </c>
      <c r="G38" s="45">
        <v>2.109672</v>
      </c>
      <c r="H38" s="45"/>
      <c r="I38" s="45"/>
      <c r="J38" s="44"/>
      <c r="K38" s="44"/>
    </row>
    <row r="39" s="2" customFormat="1" ht="22.8" customHeight="1" spans="1:11">
      <c r="A39" s="29" t="s">
        <v>190</v>
      </c>
      <c r="B39" s="29" t="s">
        <v>191</v>
      </c>
      <c r="C39" s="29" t="s">
        <v>199</v>
      </c>
      <c r="D39" s="53" t="s">
        <v>218</v>
      </c>
      <c r="E39" s="44" t="s">
        <v>219</v>
      </c>
      <c r="F39" s="45">
        <f t="shared" si="0"/>
        <v>20.041884</v>
      </c>
      <c r="G39" s="45">
        <v>20.041884</v>
      </c>
      <c r="H39" s="45"/>
      <c r="I39" s="45"/>
      <c r="J39" s="44"/>
      <c r="K39" s="44"/>
    </row>
    <row r="40" s="2" customFormat="1" ht="22.8" customHeight="1" spans="1:11">
      <c r="A40" s="29" t="s">
        <v>195</v>
      </c>
      <c r="B40" s="29" t="s">
        <v>192</v>
      </c>
      <c r="C40" s="29" t="s">
        <v>192</v>
      </c>
      <c r="D40" s="53" t="s">
        <v>196</v>
      </c>
      <c r="E40" s="44" t="s">
        <v>197</v>
      </c>
      <c r="F40" s="45">
        <f t="shared" si="0"/>
        <v>824.284001</v>
      </c>
      <c r="G40" s="45">
        <f>297.9308+12.443608</f>
        <v>310.374408</v>
      </c>
      <c r="H40" s="45">
        <f>503.86+10.049593</f>
        <v>513.909593</v>
      </c>
      <c r="I40" s="45"/>
      <c r="J40" s="44"/>
      <c r="K40" s="44"/>
    </row>
    <row r="41" s="2" customFormat="1" ht="24" customHeight="1" spans="1:11">
      <c r="A41" s="29" t="s">
        <v>198</v>
      </c>
      <c r="B41" s="29" t="s">
        <v>199</v>
      </c>
      <c r="C41" s="29" t="s">
        <v>192</v>
      </c>
      <c r="D41" s="53" t="s">
        <v>200</v>
      </c>
      <c r="E41" s="44" t="s">
        <v>201</v>
      </c>
      <c r="F41" s="45">
        <f t="shared" si="0"/>
        <v>25.316064</v>
      </c>
      <c r="G41" s="45">
        <v>25.316064</v>
      </c>
      <c r="H41" s="45"/>
      <c r="I41" s="45"/>
      <c r="J41" s="44"/>
      <c r="K41" s="44"/>
    </row>
    <row r="42" s="2" customFormat="1" ht="24" customHeight="1" spans="1:11">
      <c r="A42" s="29">
        <v>214</v>
      </c>
      <c r="B42" s="28" t="s">
        <v>192</v>
      </c>
      <c r="C42" s="29">
        <v>23</v>
      </c>
      <c r="D42" s="29">
        <v>2140123</v>
      </c>
      <c r="E42" s="44" t="s">
        <v>223</v>
      </c>
      <c r="F42" s="45">
        <f t="shared" si="0"/>
        <v>48.6062</v>
      </c>
      <c r="G42" s="45">
        <v>48.6062</v>
      </c>
      <c r="H42" s="45"/>
      <c r="I42" s="45"/>
      <c r="J42" s="45"/>
      <c r="K42" s="45"/>
    </row>
    <row r="43" s="2" customFormat="1" ht="22.8" customHeight="1" spans="1:11">
      <c r="A43" s="79"/>
      <c r="B43" s="79"/>
      <c r="C43" s="79"/>
      <c r="D43" s="80" t="s">
        <v>163</v>
      </c>
      <c r="E43" s="80" t="s">
        <v>164</v>
      </c>
      <c r="F43" s="81">
        <f t="shared" ref="F43:H43" si="2">SUM(F44:F50)</f>
        <v>248.655719</v>
      </c>
      <c r="G43" s="81">
        <f t="shared" si="2"/>
        <v>174.125672</v>
      </c>
      <c r="H43" s="81">
        <f t="shared" si="2"/>
        <v>74.530047</v>
      </c>
      <c r="I43" s="81"/>
      <c r="J43" s="86"/>
      <c r="K43" s="86"/>
    </row>
    <row r="44" s="2" customFormat="1" ht="22.8" customHeight="1" spans="1:11">
      <c r="A44" s="29" t="s">
        <v>183</v>
      </c>
      <c r="B44" s="29" t="s">
        <v>184</v>
      </c>
      <c r="C44" s="29" t="s">
        <v>184</v>
      </c>
      <c r="D44" s="53" t="s">
        <v>185</v>
      </c>
      <c r="E44" s="44" t="s">
        <v>186</v>
      </c>
      <c r="F44" s="45">
        <f t="shared" ref="F44:F50" si="3">G44+H44+I44+J44+K44</f>
        <v>14.034048</v>
      </c>
      <c r="G44" s="45">
        <v>14.034048</v>
      </c>
      <c r="H44" s="45"/>
      <c r="I44" s="45"/>
      <c r="J44" s="44"/>
      <c r="K44" s="44"/>
    </row>
    <row r="45" s="2" customFormat="1" ht="22.8" customHeight="1" spans="1:11">
      <c r="A45" s="29" t="s">
        <v>183</v>
      </c>
      <c r="B45" s="29" t="s">
        <v>187</v>
      </c>
      <c r="C45" s="29" t="s">
        <v>187</v>
      </c>
      <c r="D45" s="53" t="s">
        <v>188</v>
      </c>
      <c r="E45" s="44" t="s">
        <v>189</v>
      </c>
      <c r="F45" s="45">
        <f t="shared" si="3"/>
        <v>0.877128</v>
      </c>
      <c r="G45" s="45">
        <v>0.877128</v>
      </c>
      <c r="H45" s="45"/>
      <c r="I45" s="45"/>
      <c r="J45" s="44"/>
      <c r="K45" s="44"/>
    </row>
    <row r="46" s="2" customFormat="1" ht="22.8" customHeight="1" spans="1:11">
      <c r="A46" s="29" t="s">
        <v>190</v>
      </c>
      <c r="B46" s="29" t="s">
        <v>191</v>
      </c>
      <c r="C46" s="29" t="s">
        <v>199</v>
      </c>
      <c r="D46" s="53" t="s">
        <v>218</v>
      </c>
      <c r="E46" s="44" t="s">
        <v>219</v>
      </c>
      <c r="F46" s="45">
        <f t="shared" si="3"/>
        <v>8.332716</v>
      </c>
      <c r="G46" s="45">
        <v>8.332716</v>
      </c>
      <c r="H46" s="45"/>
      <c r="I46" s="45"/>
      <c r="J46" s="44"/>
      <c r="K46" s="44"/>
    </row>
    <row r="47" s="2" customFormat="1" ht="22.8" customHeight="1" spans="1:11">
      <c r="A47" s="29" t="s">
        <v>195</v>
      </c>
      <c r="B47" s="29" t="s">
        <v>192</v>
      </c>
      <c r="C47" s="29" t="s">
        <v>192</v>
      </c>
      <c r="D47" s="53" t="s">
        <v>196</v>
      </c>
      <c r="E47" s="44" t="s">
        <v>197</v>
      </c>
      <c r="F47" s="45">
        <f t="shared" si="3"/>
        <v>201.569</v>
      </c>
      <c r="G47" s="45">
        <v>127.039</v>
      </c>
      <c r="H47" s="45">
        <v>74.53</v>
      </c>
      <c r="I47" s="45"/>
      <c r="J47" s="44"/>
      <c r="K47" s="44"/>
    </row>
    <row r="48" s="2" customFormat="1" ht="22.8" customHeight="1" spans="1:11">
      <c r="A48" s="29" t="s">
        <v>198</v>
      </c>
      <c r="B48" s="29" t="s">
        <v>199</v>
      </c>
      <c r="C48" s="29" t="s">
        <v>192</v>
      </c>
      <c r="D48" s="53" t="s">
        <v>200</v>
      </c>
      <c r="E48" s="44" t="s">
        <v>201</v>
      </c>
      <c r="F48" s="45">
        <f t="shared" si="3"/>
        <v>10.525536</v>
      </c>
      <c r="G48" s="45">
        <v>10.525536</v>
      </c>
      <c r="H48" s="45"/>
      <c r="I48" s="45"/>
      <c r="J48" s="44"/>
      <c r="K48" s="44"/>
    </row>
    <row r="49" s="2" customFormat="1" ht="22.8" customHeight="1" spans="1:11">
      <c r="A49" s="29">
        <v>214</v>
      </c>
      <c r="B49" s="29">
        <v>1</v>
      </c>
      <c r="C49" s="29">
        <v>12</v>
      </c>
      <c r="D49" s="63" t="s">
        <v>221</v>
      </c>
      <c r="E49" s="44" t="s">
        <v>222</v>
      </c>
      <c r="F49" s="45">
        <f t="shared" si="3"/>
        <v>5.667291</v>
      </c>
      <c r="G49" s="45">
        <v>5.667244</v>
      </c>
      <c r="H49" s="45">
        <v>4.7e-5</v>
      </c>
      <c r="I49" s="45"/>
      <c r="J49" s="44"/>
      <c r="K49" s="44"/>
    </row>
    <row r="50" s="2" customFormat="1" ht="22.8" customHeight="1" spans="1:11">
      <c r="A50" s="29">
        <v>201</v>
      </c>
      <c r="B50" s="29">
        <v>3</v>
      </c>
      <c r="C50" s="29">
        <v>99</v>
      </c>
      <c r="D50" s="63" t="s">
        <v>217</v>
      </c>
      <c r="E50" s="44" t="s">
        <v>224</v>
      </c>
      <c r="F50" s="45">
        <f t="shared" si="3"/>
        <v>7.65</v>
      </c>
      <c r="G50" s="45">
        <v>7.65</v>
      </c>
      <c r="H50" s="45"/>
      <c r="I50" s="45"/>
      <c r="J50" s="44"/>
      <c r="K50" s="44"/>
    </row>
    <row r="51" s="2" customFormat="1" ht="22.8" customHeight="1" spans="1:11">
      <c r="A51" s="79"/>
      <c r="B51" s="79"/>
      <c r="C51" s="79"/>
      <c r="D51" s="80" t="s">
        <v>165</v>
      </c>
      <c r="E51" s="80" t="s">
        <v>166</v>
      </c>
      <c r="F51" s="81">
        <f>G51+H51</f>
        <v>311.838148</v>
      </c>
      <c r="G51" s="81">
        <f>G52+G53+G54+G55+G56+G57</f>
        <v>186.078148</v>
      </c>
      <c r="H51" s="81">
        <v>125.76</v>
      </c>
      <c r="I51" s="81"/>
      <c r="J51" s="86"/>
      <c r="K51" s="86"/>
    </row>
    <row r="52" s="2" customFormat="1" ht="22.8" customHeight="1" spans="1:11">
      <c r="A52" s="29" t="s">
        <v>183</v>
      </c>
      <c r="B52" s="29" t="s">
        <v>184</v>
      </c>
      <c r="C52" s="29" t="s">
        <v>184</v>
      </c>
      <c r="D52" s="53" t="s">
        <v>185</v>
      </c>
      <c r="E52" s="44" t="s">
        <v>186</v>
      </c>
      <c r="F52" s="45">
        <v>13.632768</v>
      </c>
      <c r="G52" s="45">
        <v>13.632768</v>
      </c>
      <c r="H52" s="45"/>
      <c r="I52" s="45"/>
      <c r="J52" s="44"/>
      <c r="K52" s="44"/>
    </row>
    <row r="53" s="2" customFormat="1" ht="22.8" customHeight="1" spans="1:11">
      <c r="A53" s="29" t="s">
        <v>183</v>
      </c>
      <c r="B53" s="29" t="s">
        <v>187</v>
      </c>
      <c r="C53" s="29" t="s">
        <v>187</v>
      </c>
      <c r="D53" s="53" t="s">
        <v>188</v>
      </c>
      <c r="E53" s="44" t="s">
        <v>189</v>
      </c>
      <c r="F53" s="45">
        <v>0.852048</v>
      </c>
      <c r="G53" s="45">
        <v>0.852048</v>
      </c>
      <c r="H53" s="45"/>
      <c r="I53" s="45"/>
      <c r="J53" s="44"/>
      <c r="K53" s="44"/>
    </row>
    <row r="54" s="2" customFormat="1" ht="22.8" customHeight="1" spans="1:11">
      <c r="A54" s="29" t="s">
        <v>190</v>
      </c>
      <c r="B54" s="29" t="s">
        <v>191</v>
      </c>
      <c r="C54" s="29" t="s">
        <v>199</v>
      </c>
      <c r="D54" s="53" t="s">
        <v>218</v>
      </c>
      <c r="E54" s="44" t="s">
        <v>219</v>
      </c>
      <c r="F54" s="45">
        <v>8.094456</v>
      </c>
      <c r="G54" s="45">
        <v>8.094456</v>
      </c>
      <c r="H54" s="45"/>
      <c r="I54" s="45"/>
      <c r="J54" s="44"/>
      <c r="K54" s="44"/>
    </row>
    <row r="55" s="2" customFormat="1" ht="22.8" customHeight="1" spans="1:11">
      <c r="A55" s="29" t="s">
        <v>195</v>
      </c>
      <c r="B55" s="29" t="s">
        <v>192</v>
      </c>
      <c r="C55" s="29" t="s">
        <v>220</v>
      </c>
      <c r="D55" s="53" t="s">
        <v>221</v>
      </c>
      <c r="E55" s="44" t="s">
        <v>222</v>
      </c>
      <c r="F55" s="45">
        <f t="shared" ref="F55:F64" si="4">G55+H55</f>
        <v>246.8643</v>
      </c>
      <c r="G55" s="45">
        <v>121.1043</v>
      </c>
      <c r="H55" s="45">
        <v>125.76</v>
      </c>
      <c r="I55" s="45"/>
      <c r="J55" s="44"/>
      <c r="K55" s="44"/>
    </row>
    <row r="56" s="2" customFormat="1" ht="22.8" customHeight="1" spans="1:11">
      <c r="A56" s="29" t="s">
        <v>198</v>
      </c>
      <c r="B56" s="29" t="s">
        <v>199</v>
      </c>
      <c r="C56" s="29" t="s">
        <v>192</v>
      </c>
      <c r="D56" s="53" t="s">
        <v>200</v>
      </c>
      <c r="E56" s="44" t="s">
        <v>201</v>
      </c>
      <c r="F56" s="45">
        <v>10.224576</v>
      </c>
      <c r="G56" s="45">
        <v>10.224576</v>
      </c>
      <c r="H56" s="45"/>
      <c r="I56" s="45"/>
      <c r="J56" s="44"/>
      <c r="K56" s="44"/>
    </row>
    <row r="57" s="2" customFormat="1" ht="22.9" customHeight="1" spans="1:11">
      <c r="A57" s="70">
        <v>201</v>
      </c>
      <c r="B57" s="28" t="s">
        <v>202</v>
      </c>
      <c r="C57" s="70">
        <v>99</v>
      </c>
      <c r="D57" s="70">
        <v>2010399</v>
      </c>
      <c r="E57" s="84" t="s">
        <v>225</v>
      </c>
      <c r="F57" s="85">
        <v>32.17</v>
      </c>
      <c r="G57" s="85">
        <v>32.17</v>
      </c>
      <c r="H57" s="70"/>
      <c r="I57" s="70"/>
      <c r="J57" s="70"/>
      <c r="K57" s="70"/>
    </row>
    <row r="58" s="2" customFormat="1" ht="22.8" customHeight="1" spans="1:11">
      <c r="A58" s="79"/>
      <c r="B58" s="79"/>
      <c r="C58" s="79"/>
      <c r="D58" s="80" t="s">
        <v>167</v>
      </c>
      <c r="E58" s="80" t="s">
        <v>168</v>
      </c>
      <c r="F58" s="81">
        <f t="shared" ref="F58:H58" si="5">SUM(F59:F64)</f>
        <v>349.05699</v>
      </c>
      <c r="G58" s="81">
        <f t="shared" si="5"/>
        <v>164.05699</v>
      </c>
      <c r="H58" s="81">
        <f t="shared" si="5"/>
        <v>185</v>
      </c>
      <c r="I58" s="81"/>
      <c r="J58" s="86"/>
      <c r="K58" s="86"/>
    </row>
    <row r="59" s="2" customFormat="1" ht="22.8" customHeight="1" spans="1:11">
      <c r="A59" s="29" t="s">
        <v>183</v>
      </c>
      <c r="B59" s="29" t="s">
        <v>184</v>
      </c>
      <c r="C59" s="29" t="s">
        <v>184</v>
      </c>
      <c r="D59" s="53" t="s">
        <v>185</v>
      </c>
      <c r="E59" s="44" t="s">
        <v>186</v>
      </c>
      <c r="F59" s="45">
        <f t="shared" si="4"/>
        <v>11.86464</v>
      </c>
      <c r="G59" s="45">
        <v>11.86464</v>
      </c>
      <c r="H59" s="45"/>
      <c r="I59" s="45"/>
      <c r="J59" s="44"/>
      <c r="K59" s="44"/>
    </row>
    <row r="60" s="2" customFormat="1" ht="22.8" customHeight="1" spans="1:11">
      <c r="A60" s="29" t="s">
        <v>183</v>
      </c>
      <c r="B60" s="29" t="s">
        <v>187</v>
      </c>
      <c r="C60" s="29" t="s">
        <v>187</v>
      </c>
      <c r="D60" s="53" t="s">
        <v>188</v>
      </c>
      <c r="E60" s="44" t="s">
        <v>189</v>
      </c>
      <c r="F60" s="45">
        <f t="shared" si="4"/>
        <v>0.74154</v>
      </c>
      <c r="G60" s="45">
        <v>0.74154</v>
      </c>
      <c r="H60" s="45"/>
      <c r="I60" s="45"/>
      <c r="J60" s="44"/>
      <c r="K60" s="44"/>
    </row>
    <row r="61" s="2" customFormat="1" ht="22.8" customHeight="1" spans="1:11">
      <c r="A61" s="29" t="s">
        <v>190</v>
      </c>
      <c r="B61" s="29" t="s">
        <v>191</v>
      </c>
      <c r="C61" s="29" t="s">
        <v>192</v>
      </c>
      <c r="D61" s="53" t="s">
        <v>193</v>
      </c>
      <c r="E61" s="44" t="s">
        <v>194</v>
      </c>
      <c r="F61" s="45">
        <f t="shared" si="4"/>
        <v>7.04463</v>
      </c>
      <c r="G61" s="45">
        <v>7.04463</v>
      </c>
      <c r="H61" s="45"/>
      <c r="I61" s="45"/>
      <c r="J61" s="44"/>
      <c r="K61" s="44"/>
    </row>
    <row r="62" s="2" customFormat="1" ht="22.8" customHeight="1" spans="1:11">
      <c r="A62" s="29" t="s">
        <v>195</v>
      </c>
      <c r="B62" s="29" t="s">
        <v>192</v>
      </c>
      <c r="C62" s="29" t="s">
        <v>220</v>
      </c>
      <c r="D62" s="53" t="s">
        <v>221</v>
      </c>
      <c r="E62" s="44" t="s">
        <v>222</v>
      </c>
      <c r="F62" s="45">
        <f t="shared" si="4"/>
        <v>314.0077</v>
      </c>
      <c r="G62" s="45">
        <f>108.0077+21</f>
        <v>129.0077</v>
      </c>
      <c r="H62" s="45">
        <v>185</v>
      </c>
      <c r="I62" s="45"/>
      <c r="J62" s="44"/>
      <c r="K62" s="44"/>
    </row>
    <row r="63" s="2" customFormat="1" ht="22.8" customHeight="1" spans="1:11">
      <c r="A63" s="29" t="s">
        <v>198</v>
      </c>
      <c r="B63" s="29" t="s">
        <v>199</v>
      </c>
      <c r="C63" s="29" t="s">
        <v>192</v>
      </c>
      <c r="D63" s="53" t="s">
        <v>200</v>
      </c>
      <c r="E63" s="44" t="s">
        <v>201</v>
      </c>
      <c r="F63" s="45">
        <f t="shared" si="4"/>
        <v>8.89848</v>
      </c>
      <c r="G63" s="45">
        <v>8.89848</v>
      </c>
      <c r="H63" s="45"/>
      <c r="I63" s="45"/>
      <c r="J63" s="44"/>
      <c r="K63" s="44"/>
    </row>
    <row r="64" s="2" customFormat="1" ht="22.8" customHeight="1" spans="1:11">
      <c r="A64" s="29">
        <v>201</v>
      </c>
      <c r="B64" s="28" t="s">
        <v>202</v>
      </c>
      <c r="C64" s="29">
        <v>99</v>
      </c>
      <c r="D64" s="63" t="s">
        <v>217</v>
      </c>
      <c r="E64" s="44" t="s">
        <v>224</v>
      </c>
      <c r="F64" s="45">
        <f t="shared" si="4"/>
        <v>6.5</v>
      </c>
      <c r="G64" s="45">
        <v>6.5</v>
      </c>
      <c r="H64" s="45"/>
      <c r="I64" s="45"/>
      <c r="J64" s="44"/>
      <c r="K64" s="44"/>
    </row>
    <row r="65" customFormat="1" ht="22.9" customHeight="1" spans="1:11">
      <c r="A65" s="79"/>
      <c r="B65" s="79"/>
      <c r="C65" s="79"/>
      <c r="D65" s="80" t="s">
        <v>169</v>
      </c>
      <c r="E65" s="80" t="s">
        <v>170</v>
      </c>
      <c r="F65" s="81">
        <f>SUM(F66:F75)</f>
        <v>1734.415473</v>
      </c>
      <c r="G65" s="81">
        <f>SUM(G66:G71)</f>
        <v>244.51043</v>
      </c>
      <c r="H65" s="81">
        <f>SUM(H66:H75)</f>
        <v>1489.905043</v>
      </c>
      <c r="I65" s="81"/>
      <c r="J65" s="86"/>
      <c r="K65" s="86"/>
    </row>
    <row r="66" customFormat="1" ht="22.9" customHeight="1" spans="1:11">
      <c r="A66" s="29" t="s">
        <v>183</v>
      </c>
      <c r="B66" s="29" t="s">
        <v>184</v>
      </c>
      <c r="C66" s="29" t="s">
        <v>184</v>
      </c>
      <c r="D66" s="53" t="s">
        <v>185</v>
      </c>
      <c r="E66" s="44" t="s">
        <v>186</v>
      </c>
      <c r="F66" s="45">
        <v>21.05568</v>
      </c>
      <c r="G66" s="45">
        <v>21.05568</v>
      </c>
      <c r="H66" s="45"/>
      <c r="I66" s="45"/>
      <c r="J66" s="44"/>
      <c r="K66" s="44"/>
    </row>
    <row r="67" customFormat="1" ht="22.9" customHeight="1" spans="1:11">
      <c r="A67" s="29" t="s">
        <v>183</v>
      </c>
      <c r="B67" s="29" t="s">
        <v>187</v>
      </c>
      <c r="C67" s="29" t="s">
        <v>187</v>
      </c>
      <c r="D67" s="53" t="s">
        <v>188</v>
      </c>
      <c r="E67" s="44" t="s">
        <v>189</v>
      </c>
      <c r="F67" s="45">
        <v>1.31598</v>
      </c>
      <c r="G67" s="45">
        <v>1.31598</v>
      </c>
      <c r="H67" s="45"/>
      <c r="I67" s="45"/>
      <c r="J67" s="44"/>
      <c r="K67" s="44"/>
    </row>
    <row r="68" customFormat="1" ht="22.9" customHeight="1" spans="1:11">
      <c r="A68" s="29" t="s">
        <v>190</v>
      </c>
      <c r="B68" s="29" t="s">
        <v>191</v>
      </c>
      <c r="C68" s="29" t="s">
        <v>199</v>
      </c>
      <c r="D68" s="53" t="s">
        <v>218</v>
      </c>
      <c r="E68" s="44" t="s">
        <v>219</v>
      </c>
      <c r="F68" s="45">
        <v>12.50181</v>
      </c>
      <c r="G68" s="45">
        <v>12.50181</v>
      </c>
      <c r="H68" s="45"/>
      <c r="I68" s="45"/>
      <c r="J68" s="44"/>
      <c r="K68" s="44"/>
    </row>
    <row r="69" customFormat="1" ht="22.9" customHeight="1" spans="1:11">
      <c r="A69" s="29" t="s">
        <v>195</v>
      </c>
      <c r="B69" s="29" t="s">
        <v>192</v>
      </c>
      <c r="C69" s="29" t="s">
        <v>192</v>
      </c>
      <c r="D69" s="53" t="s">
        <v>196</v>
      </c>
      <c r="E69" s="44" t="s">
        <v>197</v>
      </c>
      <c r="F69" s="45">
        <v>296.0552</v>
      </c>
      <c r="G69" s="45">
        <v>185.6152</v>
      </c>
      <c r="H69" s="45">
        <v>110.44</v>
      </c>
      <c r="I69" s="45"/>
      <c r="J69" s="44"/>
      <c r="K69" s="44"/>
    </row>
    <row r="70" customFormat="1" ht="22.9" customHeight="1" spans="1:11">
      <c r="A70" s="29" t="s">
        <v>198</v>
      </c>
      <c r="B70" s="29" t="s">
        <v>199</v>
      </c>
      <c r="C70" s="29" t="s">
        <v>192</v>
      </c>
      <c r="D70" s="53" t="s">
        <v>200</v>
      </c>
      <c r="E70" s="44" t="s">
        <v>201</v>
      </c>
      <c r="F70" s="45">
        <v>15.79176</v>
      </c>
      <c r="G70" s="45">
        <v>15.79176</v>
      </c>
      <c r="H70" s="45"/>
      <c r="I70" s="45"/>
      <c r="J70" s="44"/>
      <c r="K70" s="44"/>
    </row>
    <row r="71" customFormat="1" ht="23.1" customHeight="1" spans="1:11">
      <c r="A71" s="28">
        <v>201</v>
      </c>
      <c r="B71" s="28" t="s">
        <v>202</v>
      </c>
      <c r="C71" s="28" t="s">
        <v>187</v>
      </c>
      <c r="D71" s="29" t="s">
        <v>226</v>
      </c>
      <c r="E71" s="53" t="s">
        <v>224</v>
      </c>
      <c r="F71" s="30">
        <v>8.23</v>
      </c>
      <c r="G71" s="30">
        <v>8.23</v>
      </c>
      <c r="H71" s="30"/>
      <c r="I71" s="53"/>
      <c r="J71" s="53"/>
      <c r="K71" s="53"/>
    </row>
    <row r="72" customFormat="1" ht="23.1" customHeight="1" spans="1:11">
      <c r="A72" s="28">
        <v>212</v>
      </c>
      <c r="B72" s="28" t="s">
        <v>205</v>
      </c>
      <c r="C72" s="28" t="s">
        <v>215</v>
      </c>
      <c r="D72" s="29" t="s">
        <v>227</v>
      </c>
      <c r="E72" s="53" t="s">
        <v>228</v>
      </c>
      <c r="F72" s="30">
        <v>500</v>
      </c>
      <c r="G72" s="30"/>
      <c r="H72" s="30">
        <v>500</v>
      </c>
      <c r="I72" s="53"/>
      <c r="J72" s="53"/>
      <c r="K72" s="53"/>
    </row>
    <row r="73" customFormat="1" ht="23.1" customHeight="1" spans="1:11">
      <c r="A73" s="28">
        <v>212</v>
      </c>
      <c r="B73" s="28" t="s">
        <v>205</v>
      </c>
      <c r="C73" s="28" t="s">
        <v>187</v>
      </c>
      <c r="D73" s="29" t="s">
        <v>229</v>
      </c>
      <c r="E73" s="53" t="s">
        <v>230</v>
      </c>
      <c r="F73" s="30">
        <v>131.0994</v>
      </c>
      <c r="G73" s="30"/>
      <c r="H73" s="30">
        <v>131.0994</v>
      </c>
      <c r="I73" s="53"/>
      <c r="J73" s="53"/>
      <c r="K73" s="53"/>
    </row>
    <row r="74" customFormat="1" ht="23.1" customHeight="1" spans="1:11">
      <c r="A74" s="28">
        <v>214</v>
      </c>
      <c r="B74" s="28" t="s">
        <v>211</v>
      </c>
      <c r="C74" s="28" t="s">
        <v>187</v>
      </c>
      <c r="D74" s="29" t="s">
        <v>231</v>
      </c>
      <c r="E74" s="53" t="s">
        <v>232</v>
      </c>
      <c r="F74" s="30">
        <v>500.6071</v>
      </c>
      <c r="G74" s="30"/>
      <c r="H74" s="30">
        <v>500.6071</v>
      </c>
      <c r="I74" s="53"/>
      <c r="J74" s="53"/>
      <c r="K74" s="53"/>
    </row>
    <row r="75" customFormat="1" ht="23.1" customHeight="1" spans="1:11">
      <c r="A75" s="28">
        <v>214</v>
      </c>
      <c r="B75" s="28" t="s">
        <v>192</v>
      </c>
      <c r="C75" s="28" t="s">
        <v>211</v>
      </c>
      <c r="D75" s="29" t="s">
        <v>233</v>
      </c>
      <c r="E75" s="53" t="s">
        <v>234</v>
      </c>
      <c r="F75" s="30">
        <v>247.758543</v>
      </c>
      <c r="G75" s="30"/>
      <c r="H75" s="30">
        <v>247.758543</v>
      </c>
      <c r="I75" s="53"/>
      <c r="J75" s="53"/>
      <c r="K75" s="5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5"/>
  <sheetViews>
    <sheetView zoomScale="130" zoomScaleNormal="130" workbookViewId="0">
      <selection activeCell="E71" sqref="E71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7.37962962962963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2" width="9.75" customWidth="1"/>
  </cols>
  <sheetData>
    <row r="1" ht="16.35" customHeight="1" spans="1:20">
      <c r="A1" s="5"/>
      <c r="S1" s="23" t="s">
        <v>235</v>
      </c>
      <c r="T1" s="23"/>
    </row>
    <row r="2" ht="42.2" customHeight="1" spans="1:20">
      <c r="A2" s="24" t="s">
        <v>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19.9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32</v>
      </c>
      <c r="T3" s="14"/>
    </row>
    <row r="4" ht="19.9" customHeight="1" spans="1:20">
      <c r="A4" s="6" t="s">
        <v>172</v>
      </c>
      <c r="B4" s="6"/>
      <c r="C4" s="6"/>
      <c r="D4" s="6" t="s">
        <v>236</v>
      </c>
      <c r="E4" s="6" t="s">
        <v>237</v>
      </c>
      <c r="F4" s="6" t="s">
        <v>238</v>
      </c>
      <c r="G4" s="6" t="s">
        <v>239</v>
      </c>
      <c r="H4" s="6" t="s">
        <v>240</v>
      </c>
      <c r="I4" s="6" t="s">
        <v>241</v>
      </c>
      <c r="J4" s="6" t="s">
        <v>242</v>
      </c>
      <c r="K4" s="6" t="s">
        <v>243</v>
      </c>
      <c r="L4" s="6" t="s">
        <v>244</v>
      </c>
      <c r="M4" s="6" t="s">
        <v>245</v>
      </c>
      <c r="N4" s="6" t="s">
        <v>246</v>
      </c>
      <c r="O4" s="6" t="s">
        <v>247</v>
      </c>
      <c r="P4" s="6" t="s">
        <v>248</v>
      </c>
      <c r="Q4" s="6" t="s">
        <v>249</v>
      </c>
      <c r="R4" s="6" t="s">
        <v>250</v>
      </c>
      <c r="S4" s="6" t="s">
        <v>251</v>
      </c>
      <c r="T4" s="6" t="s">
        <v>252</v>
      </c>
    </row>
    <row r="5" ht="20.65" customHeight="1" spans="1:20">
      <c r="A5" s="6" t="s">
        <v>180</v>
      </c>
      <c r="B5" s="6" t="s">
        <v>181</v>
      </c>
      <c r="C5" s="6" t="s">
        <v>182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9" customHeight="1" spans="1:20">
      <c r="A6" s="19"/>
      <c r="B6" s="19"/>
      <c r="C6" s="19"/>
      <c r="D6" s="19"/>
      <c r="E6" s="19" t="s">
        <v>136</v>
      </c>
      <c r="F6" s="7">
        <f>F7</f>
        <v>6376.51727</v>
      </c>
      <c r="G6" s="7">
        <f t="shared" ref="G6:T6" si="0">G7</f>
        <v>577.08</v>
      </c>
      <c r="H6" s="7">
        <f t="shared" si="0"/>
        <v>976.77</v>
      </c>
      <c r="I6" s="7">
        <f t="shared" si="0"/>
        <v>0</v>
      </c>
      <c r="J6" s="7">
        <f t="shared" si="0"/>
        <v>0</v>
      </c>
      <c r="K6" s="7">
        <f t="shared" si="0"/>
        <v>3258.20727</v>
      </c>
      <c r="L6" s="7">
        <f t="shared" si="0"/>
        <v>1379.47</v>
      </c>
      <c r="M6" s="7">
        <f t="shared" si="0"/>
        <v>0</v>
      </c>
      <c r="N6" s="7">
        <f t="shared" si="0"/>
        <v>0</v>
      </c>
      <c r="O6" s="7">
        <f t="shared" si="0"/>
        <v>0</v>
      </c>
      <c r="P6" s="7">
        <f t="shared" si="0"/>
        <v>0</v>
      </c>
      <c r="Q6" s="7">
        <f t="shared" si="0"/>
        <v>0</v>
      </c>
      <c r="R6" s="7">
        <f t="shared" si="0"/>
        <v>0</v>
      </c>
      <c r="S6" s="7">
        <f t="shared" si="0"/>
        <v>0</v>
      </c>
      <c r="T6" s="7">
        <f t="shared" si="0"/>
        <v>185</v>
      </c>
    </row>
    <row r="7" ht="22.9" customHeight="1" spans="1:20">
      <c r="A7" s="19"/>
      <c r="B7" s="19"/>
      <c r="C7" s="19"/>
      <c r="D7" s="18" t="s">
        <v>154</v>
      </c>
      <c r="E7" s="18" t="s">
        <v>3</v>
      </c>
      <c r="F7" s="7">
        <f>F8+F21+F30+F36+F43+F51+F58+F65</f>
        <v>6376.51727</v>
      </c>
      <c r="G7" s="7">
        <f t="shared" ref="G7:T7" si="1">G8+G21+G30+G36+G43+G51+G58+G65</f>
        <v>577.08</v>
      </c>
      <c r="H7" s="7">
        <f t="shared" si="1"/>
        <v>976.77</v>
      </c>
      <c r="I7" s="7">
        <f t="shared" si="1"/>
        <v>0</v>
      </c>
      <c r="J7" s="7">
        <f t="shared" si="1"/>
        <v>0</v>
      </c>
      <c r="K7" s="7">
        <f t="shared" si="1"/>
        <v>3258.20727</v>
      </c>
      <c r="L7" s="7">
        <f t="shared" si="1"/>
        <v>1379.47</v>
      </c>
      <c r="M7" s="7">
        <f t="shared" si="1"/>
        <v>0</v>
      </c>
      <c r="N7" s="7">
        <f t="shared" si="1"/>
        <v>0</v>
      </c>
      <c r="O7" s="7">
        <f t="shared" si="1"/>
        <v>0</v>
      </c>
      <c r="P7" s="7">
        <f t="shared" si="1"/>
        <v>0</v>
      </c>
      <c r="Q7" s="7">
        <f t="shared" si="1"/>
        <v>0</v>
      </c>
      <c r="R7" s="7">
        <f t="shared" si="1"/>
        <v>0</v>
      </c>
      <c r="S7" s="7">
        <f t="shared" si="1"/>
        <v>0</v>
      </c>
      <c r="T7" s="7">
        <f t="shared" si="1"/>
        <v>185</v>
      </c>
    </row>
    <row r="8" ht="22.9" customHeight="1" spans="1:20">
      <c r="A8" s="66"/>
      <c r="B8" s="66"/>
      <c r="C8" s="66"/>
      <c r="D8" s="26" t="s">
        <v>155</v>
      </c>
      <c r="E8" s="26" t="s">
        <v>156</v>
      </c>
      <c r="F8" s="69">
        <v>1553.84</v>
      </c>
      <c r="G8" s="69">
        <v>577.08</v>
      </c>
      <c r="H8" s="69">
        <v>976.77</v>
      </c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9" customHeight="1" spans="1:20">
      <c r="A9" s="39" t="s">
        <v>195</v>
      </c>
      <c r="B9" s="39" t="s">
        <v>192</v>
      </c>
      <c r="C9" s="39" t="s">
        <v>192</v>
      </c>
      <c r="D9" s="25" t="s">
        <v>253</v>
      </c>
      <c r="E9" s="48" t="s">
        <v>197</v>
      </c>
      <c r="F9" s="67">
        <v>633.26</v>
      </c>
      <c r="G9" s="67">
        <v>459.1</v>
      </c>
      <c r="H9" s="67">
        <v>174.16</v>
      </c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2.9" customHeight="1" spans="1:20">
      <c r="A10" s="39" t="s">
        <v>183</v>
      </c>
      <c r="B10" s="39" t="s">
        <v>184</v>
      </c>
      <c r="C10" s="39" t="s">
        <v>184</v>
      </c>
      <c r="D10" s="25" t="s">
        <v>253</v>
      </c>
      <c r="E10" s="48" t="s">
        <v>186</v>
      </c>
      <c r="F10" s="67">
        <v>47.184768</v>
      </c>
      <c r="G10" s="67">
        <v>47.184768</v>
      </c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22.9" customHeight="1" spans="1:20">
      <c r="A11" s="39" t="s">
        <v>183</v>
      </c>
      <c r="B11" s="39" t="s">
        <v>187</v>
      </c>
      <c r="C11" s="39" t="s">
        <v>187</v>
      </c>
      <c r="D11" s="25" t="s">
        <v>253</v>
      </c>
      <c r="E11" s="48" t="s">
        <v>189</v>
      </c>
      <c r="F11" s="67">
        <v>2.949048</v>
      </c>
      <c r="G11" s="67">
        <v>2.949048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</row>
    <row r="12" ht="22.9" customHeight="1" spans="1:20">
      <c r="A12" s="39" t="s">
        <v>190</v>
      </c>
      <c r="B12" s="39" t="s">
        <v>191</v>
      </c>
      <c r="C12" s="39" t="s">
        <v>192</v>
      </c>
      <c r="D12" s="25" t="s">
        <v>253</v>
      </c>
      <c r="E12" s="48" t="s">
        <v>194</v>
      </c>
      <c r="F12" s="67">
        <v>28.015956</v>
      </c>
      <c r="G12" s="67">
        <v>28.015956</v>
      </c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</row>
    <row r="13" ht="22.9" customHeight="1" spans="1:20">
      <c r="A13" s="39" t="s">
        <v>198</v>
      </c>
      <c r="B13" s="39" t="s">
        <v>199</v>
      </c>
      <c r="C13" s="39" t="s">
        <v>192</v>
      </c>
      <c r="D13" s="25" t="s">
        <v>253</v>
      </c>
      <c r="E13" s="48" t="s">
        <v>201</v>
      </c>
      <c r="F13" s="67">
        <v>35.388576</v>
      </c>
      <c r="G13" s="67">
        <v>35.388576</v>
      </c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</row>
    <row r="14" ht="22.9" customHeight="1" spans="1:20">
      <c r="A14" s="39">
        <v>201</v>
      </c>
      <c r="B14" s="39" t="s">
        <v>202</v>
      </c>
      <c r="C14" s="39">
        <v>99</v>
      </c>
      <c r="D14" s="25" t="s">
        <v>253</v>
      </c>
      <c r="E14" s="25" t="s">
        <v>224</v>
      </c>
      <c r="F14" s="67">
        <v>43.538</v>
      </c>
      <c r="G14" s="67">
        <v>4.44</v>
      </c>
      <c r="H14" s="67">
        <v>39.1</v>
      </c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</row>
    <row r="15" ht="22.9" customHeight="1" spans="1:20">
      <c r="A15" s="39" t="s">
        <v>204</v>
      </c>
      <c r="B15" s="39" t="s">
        <v>205</v>
      </c>
      <c r="C15" s="39" t="s">
        <v>202</v>
      </c>
      <c r="D15" s="25" t="s">
        <v>253</v>
      </c>
      <c r="E15" s="25" t="s">
        <v>254</v>
      </c>
      <c r="F15" s="67">
        <v>73.919</v>
      </c>
      <c r="G15" s="67"/>
      <c r="H15" s="67">
        <v>73.919</v>
      </c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</row>
    <row r="16" ht="22.9" customHeight="1" spans="1:20">
      <c r="A16" s="39" t="s">
        <v>204</v>
      </c>
      <c r="B16" s="39" t="s">
        <v>205</v>
      </c>
      <c r="C16" s="39" t="s">
        <v>187</v>
      </c>
      <c r="D16" s="25" t="s">
        <v>253</v>
      </c>
      <c r="E16" s="25" t="s">
        <v>230</v>
      </c>
      <c r="F16" s="67">
        <v>284.29883</v>
      </c>
      <c r="G16" s="67"/>
      <c r="H16" s="67">
        <v>284.29883</v>
      </c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</row>
    <row r="17" ht="22.9" customHeight="1" spans="1:20">
      <c r="A17" s="39" t="s">
        <v>195</v>
      </c>
      <c r="B17" s="39" t="s">
        <v>192</v>
      </c>
      <c r="C17" s="39" t="s">
        <v>208</v>
      </c>
      <c r="D17" s="25" t="s">
        <v>253</v>
      </c>
      <c r="E17" s="25" t="s">
        <v>223</v>
      </c>
      <c r="F17" s="67">
        <v>12.726277</v>
      </c>
      <c r="G17" s="67"/>
      <c r="H17" s="67">
        <v>12.726277</v>
      </c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</row>
    <row r="18" ht="22.9" customHeight="1" spans="1:20">
      <c r="A18" s="39" t="s">
        <v>195</v>
      </c>
      <c r="B18" s="39" t="s">
        <v>192</v>
      </c>
      <c r="C18" s="39" t="s">
        <v>187</v>
      </c>
      <c r="D18" s="25" t="s">
        <v>253</v>
      </c>
      <c r="E18" s="25" t="s">
        <v>255</v>
      </c>
      <c r="F18" s="67">
        <v>32.704</v>
      </c>
      <c r="G18" s="67"/>
      <c r="H18" s="67">
        <v>32.704</v>
      </c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</row>
    <row r="19" ht="22.9" customHeight="1" spans="1:20">
      <c r="A19" s="39" t="s">
        <v>195</v>
      </c>
      <c r="B19" s="39" t="s">
        <v>211</v>
      </c>
      <c r="C19" s="39" t="s">
        <v>199</v>
      </c>
      <c r="D19" s="25" t="s">
        <v>253</v>
      </c>
      <c r="E19" s="25" t="s">
        <v>256</v>
      </c>
      <c r="F19" s="67">
        <v>38.86</v>
      </c>
      <c r="G19" s="67"/>
      <c r="H19" s="67">
        <v>38.86</v>
      </c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</row>
    <row r="20" ht="22.9" customHeight="1" spans="1:20">
      <c r="A20" s="39" t="s">
        <v>195</v>
      </c>
      <c r="B20" s="39" t="s">
        <v>187</v>
      </c>
      <c r="C20" s="39" t="s">
        <v>187</v>
      </c>
      <c r="D20" s="25" t="s">
        <v>253</v>
      </c>
      <c r="E20" s="25" t="s">
        <v>257</v>
      </c>
      <c r="F20" s="67">
        <v>321</v>
      </c>
      <c r="G20" s="67"/>
      <c r="H20" s="67">
        <v>321</v>
      </c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="1" customFormat="1" ht="22.9" customHeight="1" spans="1:20">
      <c r="A21" s="66"/>
      <c r="B21" s="66"/>
      <c r="C21" s="66"/>
      <c r="D21" s="26" t="s">
        <v>157</v>
      </c>
      <c r="E21" s="26" t="s">
        <v>158</v>
      </c>
      <c r="F21" s="69">
        <v>1124.06</v>
      </c>
      <c r="G21" s="69"/>
      <c r="H21" s="69"/>
      <c r="I21" s="69"/>
      <c r="J21" s="69"/>
      <c r="K21" s="69">
        <v>1124.06</v>
      </c>
      <c r="L21" s="69"/>
      <c r="M21" s="69"/>
      <c r="N21" s="69"/>
      <c r="O21" s="69"/>
      <c r="P21" s="69"/>
      <c r="Q21" s="69"/>
      <c r="R21" s="69"/>
      <c r="S21" s="69"/>
      <c r="T21" s="69"/>
    </row>
    <row r="22" s="1" customFormat="1" ht="22.9" customHeight="1" spans="1:20">
      <c r="A22" s="39" t="s">
        <v>195</v>
      </c>
      <c r="B22" s="39" t="s">
        <v>192</v>
      </c>
      <c r="C22" s="39" t="s">
        <v>192</v>
      </c>
      <c r="D22" s="25" t="s">
        <v>258</v>
      </c>
      <c r="E22" s="48" t="s">
        <v>197</v>
      </c>
      <c r="F22" s="67">
        <v>417.1497</v>
      </c>
      <c r="G22" s="67"/>
      <c r="H22" s="67"/>
      <c r="I22" s="67"/>
      <c r="J22" s="67"/>
      <c r="K22" s="67">
        <v>417.1497</v>
      </c>
      <c r="L22" s="67"/>
      <c r="M22" s="67"/>
      <c r="N22" s="67"/>
      <c r="O22" s="67"/>
      <c r="P22" s="67"/>
      <c r="Q22" s="67"/>
      <c r="R22" s="67"/>
      <c r="S22" s="67"/>
      <c r="T22" s="67"/>
    </row>
    <row r="23" s="1" customFormat="1" ht="22.9" customHeight="1" spans="1:20">
      <c r="A23" s="28">
        <v>201</v>
      </c>
      <c r="B23" s="28" t="s">
        <v>202</v>
      </c>
      <c r="C23" s="28">
        <v>99</v>
      </c>
      <c r="D23" s="25" t="s">
        <v>258</v>
      </c>
      <c r="E23" s="25" t="s">
        <v>224</v>
      </c>
      <c r="F23" s="45">
        <v>20.04</v>
      </c>
      <c r="G23" s="67"/>
      <c r="H23" s="67"/>
      <c r="I23" s="67"/>
      <c r="J23" s="67"/>
      <c r="K23" s="45">
        <v>20.04</v>
      </c>
      <c r="L23" s="67"/>
      <c r="M23" s="67"/>
      <c r="N23" s="67"/>
      <c r="O23" s="67"/>
      <c r="P23" s="67"/>
      <c r="Q23" s="67"/>
      <c r="R23" s="67"/>
      <c r="S23" s="67"/>
      <c r="T23" s="67"/>
    </row>
    <row r="24" s="1" customFormat="1" ht="22.9" customHeight="1" spans="1:20">
      <c r="A24" s="39" t="s">
        <v>183</v>
      </c>
      <c r="B24" s="39" t="s">
        <v>184</v>
      </c>
      <c r="C24" s="39" t="s">
        <v>184</v>
      </c>
      <c r="D24" s="25" t="s">
        <v>258</v>
      </c>
      <c r="E24" s="48" t="s">
        <v>186</v>
      </c>
      <c r="F24" s="67">
        <v>54.056448</v>
      </c>
      <c r="G24" s="67"/>
      <c r="H24" s="67"/>
      <c r="I24" s="67"/>
      <c r="J24" s="67"/>
      <c r="K24" s="67">
        <v>54.056448</v>
      </c>
      <c r="L24" s="67"/>
      <c r="M24" s="67"/>
      <c r="N24" s="67"/>
      <c r="O24" s="67"/>
      <c r="P24" s="67"/>
      <c r="Q24" s="67"/>
      <c r="R24" s="67"/>
      <c r="S24" s="67"/>
      <c r="T24" s="67"/>
    </row>
    <row r="25" s="1" customFormat="1" ht="22.9" customHeight="1" spans="1:20">
      <c r="A25" s="39" t="s">
        <v>183</v>
      </c>
      <c r="B25" s="39" t="s">
        <v>187</v>
      </c>
      <c r="C25" s="39" t="s">
        <v>187</v>
      </c>
      <c r="D25" s="25" t="s">
        <v>258</v>
      </c>
      <c r="E25" s="48" t="s">
        <v>189</v>
      </c>
      <c r="F25" s="67">
        <v>3.378528</v>
      </c>
      <c r="G25" s="67"/>
      <c r="H25" s="67"/>
      <c r="I25" s="67"/>
      <c r="J25" s="67"/>
      <c r="K25" s="67">
        <v>3.378528</v>
      </c>
      <c r="L25" s="67"/>
      <c r="M25" s="67"/>
      <c r="N25" s="67"/>
      <c r="O25" s="67"/>
      <c r="P25" s="67"/>
      <c r="Q25" s="67"/>
      <c r="R25" s="67"/>
      <c r="S25" s="67"/>
      <c r="T25" s="67"/>
    </row>
    <row r="26" s="1" customFormat="1" ht="22.9" customHeight="1" spans="1:20">
      <c r="A26" s="39" t="s">
        <v>190</v>
      </c>
      <c r="B26" s="39" t="s">
        <v>191</v>
      </c>
      <c r="C26" s="39" t="s">
        <v>199</v>
      </c>
      <c r="D26" s="25" t="s">
        <v>258</v>
      </c>
      <c r="E26" s="48" t="s">
        <v>219</v>
      </c>
      <c r="F26" s="67">
        <v>32.096016</v>
      </c>
      <c r="G26" s="67"/>
      <c r="H26" s="67"/>
      <c r="I26" s="67"/>
      <c r="J26" s="67"/>
      <c r="K26" s="67">
        <v>32.096016</v>
      </c>
      <c r="L26" s="67"/>
      <c r="M26" s="67"/>
      <c r="N26" s="67"/>
      <c r="O26" s="67"/>
      <c r="P26" s="67"/>
      <c r="Q26" s="67"/>
      <c r="R26" s="67"/>
      <c r="S26" s="67"/>
      <c r="T26" s="67"/>
    </row>
    <row r="27" s="1" customFormat="1" ht="22.9" customHeight="1" spans="1:20">
      <c r="A27" s="39" t="s">
        <v>198</v>
      </c>
      <c r="B27" s="39" t="s">
        <v>199</v>
      </c>
      <c r="C27" s="39" t="s">
        <v>192</v>
      </c>
      <c r="D27" s="25" t="s">
        <v>258</v>
      </c>
      <c r="E27" s="48" t="s">
        <v>201</v>
      </c>
      <c r="F27" s="67">
        <v>40.542336</v>
      </c>
      <c r="G27" s="67"/>
      <c r="H27" s="67"/>
      <c r="I27" s="67"/>
      <c r="J27" s="67"/>
      <c r="K27" s="67">
        <v>40.542336</v>
      </c>
      <c r="L27" s="67"/>
      <c r="M27" s="67"/>
      <c r="N27" s="67"/>
      <c r="O27" s="67"/>
      <c r="P27" s="67"/>
      <c r="Q27" s="67"/>
      <c r="R27" s="67"/>
      <c r="S27" s="67"/>
      <c r="T27" s="67"/>
    </row>
    <row r="28" s="1" customFormat="1" ht="22.9" customHeight="1" spans="1:20">
      <c r="A28" s="39" t="s">
        <v>214</v>
      </c>
      <c r="B28" s="39" t="s">
        <v>215</v>
      </c>
      <c r="C28" s="39" t="s">
        <v>192</v>
      </c>
      <c r="D28" s="25" t="s">
        <v>258</v>
      </c>
      <c r="E28" s="48" t="s">
        <v>197</v>
      </c>
      <c r="F28" s="67">
        <v>410.8</v>
      </c>
      <c r="G28" s="67"/>
      <c r="H28" s="67"/>
      <c r="I28" s="67"/>
      <c r="J28" s="67"/>
      <c r="K28" s="67">
        <v>410.8</v>
      </c>
      <c r="L28" s="67"/>
      <c r="M28" s="67"/>
      <c r="N28" s="67"/>
      <c r="O28" s="67"/>
      <c r="P28" s="67"/>
      <c r="Q28" s="67"/>
      <c r="R28" s="67"/>
      <c r="S28" s="67"/>
      <c r="T28" s="67"/>
    </row>
    <row r="29" s="1" customFormat="1" ht="22.9" customHeight="1" spans="1:20">
      <c r="A29" s="39" t="s">
        <v>195</v>
      </c>
      <c r="B29" s="39" t="s">
        <v>192</v>
      </c>
      <c r="C29" s="39" t="s">
        <v>220</v>
      </c>
      <c r="D29" s="25" t="s">
        <v>258</v>
      </c>
      <c r="E29" s="48" t="s">
        <v>222</v>
      </c>
      <c r="F29" s="45">
        <v>146</v>
      </c>
      <c r="G29" s="67"/>
      <c r="H29" s="67"/>
      <c r="I29" s="67"/>
      <c r="J29" s="67"/>
      <c r="K29" s="45">
        <v>146</v>
      </c>
      <c r="L29" s="67"/>
      <c r="M29" s="67"/>
      <c r="N29" s="67"/>
      <c r="O29" s="67"/>
      <c r="P29" s="67"/>
      <c r="Q29" s="67"/>
      <c r="R29" s="67"/>
      <c r="S29" s="67"/>
      <c r="T29" s="67"/>
    </row>
    <row r="30" s="2" customFormat="1" ht="22.8" customHeight="1" spans="1:20">
      <c r="A30" s="66"/>
      <c r="B30" s="66"/>
      <c r="C30" s="66"/>
      <c r="D30" s="26" t="s">
        <v>159</v>
      </c>
      <c r="E30" s="26" t="s">
        <v>160</v>
      </c>
      <c r="F30" s="69">
        <v>100.53414</v>
      </c>
      <c r="G30" s="69"/>
      <c r="H30" s="69"/>
      <c r="I30" s="69"/>
      <c r="J30" s="69"/>
      <c r="K30" s="69">
        <v>100.53414</v>
      </c>
      <c r="L30" s="69"/>
      <c r="M30" s="69"/>
      <c r="N30" s="69"/>
      <c r="O30" s="69"/>
      <c r="P30" s="69"/>
      <c r="Q30" s="69"/>
      <c r="R30" s="69"/>
      <c r="S30" s="69"/>
      <c r="T30" s="69"/>
    </row>
    <row r="31" s="2" customFormat="1" ht="22.8" customHeight="1" spans="1:20">
      <c r="A31" s="39" t="s">
        <v>195</v>
      </c>
      <c r="B31" s="39" t="s">
        <v>192</v>
      </c>
      <c r="C31" s="39" t="s">
        <v>192</v>
      </c>
      <c r="D31" s="25" t="s">
        <v>259</v>
      </c>
      <c r="E31" s="48" t="s">
        <v>197</v>
      </c>
      <c r="F31" s="67">
        <v>87.15</v>
      </c>
      <c r="G31" s="67"/>
      <c r="H31" s="67"/>
      <c r="I31" s="67"/>
      <c r="J31" s="67"/>
      <c r="K31" s="67">
        <v>87.15</v>
      </c>
      <c r="L31" s="67"/>
      <c r="M31" s="67"/>
      <c r="N31" s="67"/>
      <c r="O31" s="67"/>
      <c r="P31" s="67"/>
      <c r="Q31" s="67"/>
      <c r="R31" s="67"/>
      <c r="S31" s="67"/>
      <c r="T31" s="67"/>
    </row>
    <row r="32" s="2" customFormat="1" ht="22.8" customHeight="1" spans="1:20">
      <c r="A32" s="39" t="s">
        <v>183</v>
      </c>
      <c r="B32" s="39" t="s">
        <v>184</v>
      </c>
      <c r="C32" s="39" t="s">
        <v>184</v>
      </c>
      <c r="D32" s="25" t="s">
        <v>259</v>
      </c>
      <c r="E32" s="48" t="s">
        <v>186</v>
      </c>
      <c r="F32" s="67">
        <v>5.56224</v>
      </c>
      <c r="G32" s="67"/>
      <c r="H32" s="67"/>
      <c r="I32" s="67"/>
      <c r="J32" s="67"/>
      <c r="K32" s="67">
        <v>5.56224</v>
      </c>
      <c r="L32" s="67"/>
      <c r="M32" s="67"/>
      <c r="N32" s="67"/>
      <c r="O32" s="67"/>
      <c r="P32" s="67"/>
      <c r="Q32" s="67"/>
      <c r="R32" s="67"/>
      <c r="S32" s="67"/>
      <c r="T32" s="67"/>
    </row>
    <row r="33" s="2" customFormat="1" ht="22.8" customHeight="1" spans="1:20">
      <c r="A33" s="39" t="s">
        <v>183</v>
      </c>
      <c r="B33" s="39" t="s">
        <v>187</v>
      </c>
      <c r="C33" s="39" t="s">
        <v>187</v>
      </c>
      <c r="D33" s="25" t="s">
        <v>259</v>
      </c>
      <c r="E33" s="48" t="s">
        <v>189</v>
      </c>
      <c r="F33" s="67">
        <v>0.34764</v>
      </c>
      <c r="G33" s="67"/>
      <c r="H33" s="67"/>
      <c r="I33" s="67"/>
      <c r="J33" s="67"/>
      <c r="K33" s="67">
        <v>0.34764</v>
      </c>
      <c r="L33" s="67"/>
      <c r="M33" s="67"/>
      <c r="N33" s="67"/>
      <c r="O33" s="67"/>
      <c r="P33" s="67"/>
      <c r="Q33" s="67"/>
      <c r="R33" s="67"/>
      <c r="S33" s="67"/>
      <c r="T33" s="67"/>
    </row>
    <row r="34" s="2" customFormat="1" ht="22.8" customHeight="1" spans="1:20">
      <c r="A34" s="39" t="s">
        <v>190</v>
      </c>
      <c r="B34" s="39" t="s">
        <v>191</v>
      </c>
      <c r="C34" s="39" t="s">
        <v>199</v>
      </c>
      <c r="D34" s="25" t="s">
        <v>259</v>
      </c>
      <c r="E34" s="48" t="s">
        <v>219</v>
      </c>
      <c r="F34" s="67">
        <v>3.30258</v>
      </c>
      <c r="G34" s="67"/>
      <c r="H34" s="67"/>
      <c r="I34" s="67"/>
      <c r="J34" s="67"/>
      <c r="K34" s="67">
        <v>3.30258</v>
      </c>
      <c r="L34" s="67"/>
      <c r="M34" s="67"/>
      <c r="N34" s="67"/>
      <c r="O34" s="67"/>
      <c r="P34" s="67"/>
      <c r="Q34" s="67"/>
      <c r="R34" s="67"/>
      <c r="S34" s="67"/>
      <c r="T34" s="67"/>
    </row>
    <row r="35" s="2" customFormat="1" ht="22.8" customHeight="1" spans="1:20">
      <c r="A35" s="39" t="s">
        <v>198</v>
      </c>
      <c r="B35" s="39" t="s">
        <v>199</v>
      </c>
      <c r="C35" s="39" t="s">
        <v>192</v>
      </c>
      <c r="D35" s="25" t="s">
        <v>259</v>
      </c>
      <c r="E35" s="48" t="s">
        <v>201</v>
      </c>
      <c r="F35" s="67">
        <v>4.17168</v>
      </c>
      <c r="G35" s="67"/>
      <c r="H35" s="67"/>
      <c r="I35" s="67"/>
      <c r="J35" s="67"/>
      <c r="K35" s="67">
        <v>4.17168</v>
      </c>
      <c r="L35" s="67"/>
      <c r="M35" s="67"/>
      <c r="N35" s="67"/>
      <c r="O35" s="67"/>
      <c r="P35" s="67"/>
      <c r="Q35" s="67"/>
      <c r="R35" s="67"/>
      <c r="S35" s="67"/>
      <c r="T35" s="67"/>
    </row>
    <row r="36" s="2" customFormat="1" ht="22.8" customHeight="1" spans="1:20">
      <c r="A36" s="66"/>
      <c r="B36" s="66"/>
      <c r="C36" s="66"/>
      <c r="D36" s="26" t="s">
        <v>161</v>
      </c>
      <c r="E36" s="26" t="s">
        <v>162</v>
      </c>
      <c r="F36" s="7">
        <f t="shared" ref="F36:F42" si="2">K36</f>
        <v>954.112573</v>
      </c>
      <c r="G36" s="69"/>
      <c r="H36" s="69"/>
      <c r="I36" s="69"/>
      <c r="J36" s="69"/>
      <c r="K36" s="69">
        <f>SUM(K37:K42)</f>
        <v>954.112573</v>
      </c>
      <c r="L36" s="69"/>
      <c r="M36" s="69"/>
      <c r="N36" s="69"/>
      <c r="O36" s="69"/>
      <c r="P36" s="69"/>
      <c r="Q36" s="69"/>
      <c r="R36" s="69"/>
      <c r="S36" s="69"/>
      <c r="T36" s="69"/>
    </row>
    <row r="37" s="2" customFormat="1" ht="22.8" customHeight="1" spans="1:20">
      <c r="A37" s="39" t="s">
        <v>195</v>
      </c>
      <c r="B37" s="39" t="s">
        <v>192</v>
      </c>
      <c r="C37" s="39" t="s">
        <v>192</v>
      </c>
      <c r="D37" s="25" t="s">
        <v>260</v>
      </c>
      <c r="E37" s="48" t="s">
        <v>197</v>
      </c>
      <c r="F37" s="67">
        <f t="shared" si="2"/>
        <v>824.284001</v>
      </c>
      <c r="G37" s="67"/>
      <c r="H37" s="67"/>
      <c r="I37" s="67"/>
      <c r="J37" s="67"/>
      <c r="K37" s="67">
        <f>801.7908+22.493201</f>
        <v>824.284001</v>
      </c>
      <c r="L37" s="67"/>
      <c r="M37" s="67"/>
      <c r="N37" s="67"/>
      <c r="O37" s="67"/>
      <c r="P37" s="67"/>
      <c r="Q37" s="67"/>
      <c r="R37" s="67"/>
      <c r="S37" s="67"/>
      <c r="T37" s="67"/>
    </row>
    <row r="38" s="2" customFormat="1" ht="22.8" customHeight="1" spans="1:20">
      <c r="A38" s="39" t="s">
        <v>183</v>
      </c>
      <c r="B38" s="39" t="s">
        <v>184</v>
      </c>
      <c r="C38" s="39" t="s">
        <v>184</v>
      </c>
      <c r="D38" s="25" t="s">
        <v>260</v>
      </c>
      <c r="E38" s="48" t="s">
        <v>186</v>
      </c>
      <c r="F38" s="67">
        <f t="shared" si="2"/>
        <v>33.754752</v>
      </c>
      <c r="G38" s="67"/>
      <c r="H38" s="67"/>
      <c r="I38" s="67"/>
      <c r="J38" s="67"/>
      <c r="K38" s="67">
        <v>33.754752</v>
      </c>
      <c r="L38" s="67"/>
      <c r="M38" s="67"/>
      <c r="N38" s="67"/>
      <c r="O38" s="67"/>
      <c r="P38" s="67"/>
      <c r="Q38" s="67"/>
      <c r="R38" s="67"/>
      <c r="S38" s="67"/>
      <c r="T38" s="67"/>
    </row>
    <row r="39" s="2" customFormat="1" ht="22.8" customHeight="1" spans="1:20">
      <c r="A39" s="39" t="s">
        <v>183</v>
      </c>
      <c r="B39" s="39" t="s">
        <v>187</v>
      </c>
      <c r="C39" s="39" t="s">
        <v>187</v>
      </c>
      <c r="D39" s="25" t="s">
        <v>260</v>
      </c>
      <c r="E39" s="48" t="s">
        <v>189</v>
      </c>
      <c r="F39" s="67">
        <f t="shared" si="2"/>
        <v>2.109672</v>
      </c>
      <c r="G39" s="67"/>
      <c r="H39" s="67"/>
      <c r="I39" s="67"/>
      <c r="J39" s="67"/>
      <c r="K39" s="67">
        <v>2.109672</v>
      </c>
      <c r="L39" s="67"/>
      <c r="M39" s="67"/>
      <c r="N39" s="67"/>
      <c r="O39" s="67"/>
      <c r="P39" s="67"/>
      <c r="Q39" s="67"/>
      <c r="R39" s="67"/>
      <c r="S39" s="67"/>
      <c r="T39" s="67"/>
    </row>
    <row r="40" s="2" customFormat="1" ht="22.8" customHeight="1" spans="1:20">
      <c r="A40" s="39" t="s">
        <v>190</v>
      </c>
      <c r="B40" s="39" t="s">
        <v>191</v>
      </c>
      <c r="C40" s="39" t="s">
        <v>199</v>
      </c>
      <c r="D40" s="25" t="s">
        <v>260</v>
      </c>
      <c r="E40" s="48" t="s">
        <v>219</v>
      </c>
      <c r="F40" s="67">
        <f t="shared" si="2"/>
        <v>20.041884</v>
      </c>
      <c r="G40" s="67"/>
      <c r="H40" s="67"/>
      <c r="I40" s="67"/>
      <c r="J40" s="67"/>
      <c r="K40" s="67">
        <v>20.041884</v>
      </c>
      <c r="L40" s="67"/>
      <c r="M40" s="67"/>
      <c r="N40" s="67"/>
      <c r="O40" s="67"/>
      <c r="P40" s="67"/>
      <c r="Q40" s="67"/>
      <c r="R40" s="67"/>
      <c r="S40" s="67"/>
      <c r="T40" s="67"/>
    </row>
    <row r="41" s="2" customFormat="1" ht="22.8" customHeight="1" spans="1:20">
      <c r="A41" s="39" t="s">
        <v>198</v>
      </c>
      <c r="B41" s="39" t="s">
        <v>199</v>
      </c>
      <c r="C41" s="39" t="s">
        <v>192</v>
      </c>
      <c r="D41" s="25" t="s">
        <v>260</v>
      </c>
      <c r="E41" s="48" t="s">
        <v>201</v>
      </c>
      <c r="F41" s="67">
        <f t="shared" si="2"/>
        <v>25.316064</v>
      </c>
      <c r="G41" s="67"/>
      <c r="H41" s="67"/>
      <c r="I41" s="67"/>
      <c r="J41" s="67"/>
      <c r="K41" s="67">
        <v>25.316064</v>
      </c>
      <c r="L41" s="67"/>
      <c r="M41" s="67"/>
      <c r="N41" s="67"/>
      <c r="O41" s="67"/>
      <c r="P41" s="67"/>
      <c r="Q41" s="67"/>
      <c r="R41" s="67"/>
      <c r="S41" s="67"/>
      <c r="T41" s="67"/>
    </row>
    <row r="42" s="2" customFormat="1" ht="26" customHeight="1" spans="1:20">
      <c r="A42" s="39">
        <v>214</v>
      </c>
      <c r="B42" s="39" t="s">
        <v>192</v>
      </c>
      <c r="C42" s="39">
        <v>23</v>
      </c>
      <c r="D42" s="47" t="s">
        <v>161</v>
      </c>
      <c r="E42" s="25" t="s">
        <v>223</v>
      </c>
      <c r="F42" s="67">
        <f t="shared" si="2"/>
        <v>48.6062</v>
      </c>
      <c r="G42" s="39"/>
      <c r="H42" s="39"/>
      <c r="I42" s="39"/>
      <c r="J42" s="39"/>
      <c r="K42" s="67">
        <v>48.6062</v>
      </c>
      <c r="L42" s="39"/>
      <c r="M42" s="39"/>
      <c r="N42" s="39"/>
      <c r="O42" s="39"/>
      <c r="P42" s="39"/>
      <c r="Q42" s="39"/>
      <c r="R42" s="39"/>
      <c r="S42" s="39"/>
      <c r="T42" s="39"/>
    </row>
    <row r="43" s="2" customFormat="1" ht="22.8" customHeight="1" spans="1:20">
      <c r="A43" s="66"/>
      <c r="B43" s="66"/>
      <c r="C43" s="66"/>
      <c r="D43" s="26" t="s">
        <v>163</v>
      </c>
      <c r="E43" s="26" t="s">
        <v>164</v>
      </c>
      <c r="F43" s="69">
        <f>SUM(F44:F50)</f>
        <v>248.655719</v>
      </c>
      <c r="G43" s="69"/>
      <c r="H43" s="69"/>
      <c r="I43" s="69"/>
      <c r="J43" s="69"/>
      <c r="K43" s="69">
        <f>SUM(K44:K50)</f>
        <v>248.655719</v>
      </c>
      <c r="L43" s="69"/>
      <c r="M43" s="69"/>
      <c r="N43" s="69"/>
      <c r="O43" s="69"/>
      <c r="P43" s="69"/>
      <c r="Q43" s="69"/>
      <c r="R43" s="69"/>
      <c r="S43" s="69"/>
      <c r="T43" s="69"/>
    </row>
    <row r="44" s="2" customFormat="1" ht="22.8" customHeight="1" spans="1:20">
      <c r="A44" s="39" t="s">
        <v>195</v>
      </c>
      <c r="B44" s="39" t="s">
        <v>192</v>
      </c>
      <c r="C44" s="39" t="s">
        <v>192</v>
      </c>
      <c r="D44" s="25" t="s">
        <v>261</v>
      </c>
      <c r="E44" s="48" t="s">
        <v>197</v>
      </c>
      <c r="F44" s="67">
        <f t="shared" ref="F44:F50" si="3">K44</f>
        <v>201.569</v>
      </c>
      <c r="G44" s="67"/>
      <c r="H44" s="67"/>
      <c r="I44" s="67"/>
      <c r="J44" s="67"/>
      <c r="K44" s="67">
        <v>201.569</v>
      </c>
      <c r="L44" s="67"/>
      <c r="M44" s="67"/>
      <c r="N44" s="67"/>
      <c r="O44" s="67"/>
      <c r="P44" s="67"/>
      <c r="Q44" s="67"/>
      <c r="R44" s="67"/>
      <c r="S44" s="67"/>
      <c r="T44" s="67"/>
    </row>
    <row r="45" s="2" customFormat="1" ht="22.8" customHeight="1" spans="1:20">
      <c r="A45" s="39" t="s">
        <v>183</v>
      </c>
      <c r="B45" s="39" t="s">
        <v>184</v>
      </c>
      <c r="C45" s="39" t="s">
        <v>184</v>
      </c>
      <c r="D45" s="25" t="s">
        <v>261</v>
      </c>
      <c r="E45" s="48" t="s">
        <v>186</v>
      </c>
      <c r="F45" s="67">
        <f t="shared" si="3"/>
        <v>14.034048</v>
      </c>
      <c r="G45" s="67"/>
      <c r="H45" s="67"/>
      <c r="I45" s="67"/>
      <c r="J45" s="67"/>
      <c r="K45" s="67">
        <v>14.034048</v>
      </c>
      <c r="L45" s="67"/>
      <c r="M45" s="67"/>
      <c r="N45" s="67"/>
      <c r="O45" s="67"/>
      <c r="P45" s="67"/>
      <c r="Q45" s="67"/>
      <c r="R45" s="67"/>
      <c r="S45" s="67"/>
      <c r="T45" s="67"/>
    </row>
    <row r="46" s="2" customFormat="1" ht="22.8" customHeight="1" spans="1:20">
      <c r="A46" s="39" t="s">
        <v>183</v>
      </c>
      <c r="B46" s="39" t="s">
        <v>187</v>
      </c>
      <c r="C46" s="39" t="s">
        <v>187</v>
      </c>
      <c r="D46" s="25" t="s">
        <v>261</v>
      </c>
      <c r="E46" s="48" t="s">
        <v>189</v>
      </c>
      <c r="F46" s="67">
        <f t="shared" si="3"/>
        <v>0.877128</v>
      </c>
      <c r="G46" s="67"/>
      <c r="H46" s="67"/>
      <c r="I46" s="67"/>
      <c r="J46" s="67"/>
      <c r="K46" s="67">
        <v>0.877128</v>
      </c>
      <c r="L46" s="67"/>
      <c r="M46" s="67"/>
      <c r="N46" s="67"/>
      <c r="O46" s="67"/>
      <c r="P46" s="67"/>
      <c r="Q46" s="67"/>
      <c r="R46" s="67"/>
      <c r="S46" s="67"/>
      <c r="T46" s="67"/>
    </row>
    <row r="47" s="2" customFormat="1" ht="22.8" customHeight="1" spans="1:20">
      <c r="A47" s="39" t="s">
        <v>190</v>
      </c>
      <c r="B47" s="39" t="s">
        <v>191</v>
      </c>
      <c r="C47" s="39" t="s">
        <v>199</v>
      </c>
      <c r="D47" s="25" t="s">
        <v>261</v>
      </c>
      <c r="E47" s="48" t="s">
        <v>219</v>
      </c>
      <c r="F47" s="67">
        <f t="shared" si="3"/>
        <v>8.332716</v>
      </c>
      <c r="G47" s="67"/>
      <c r="H47" s="67"/>
      <c r="I47" s="67"/>
      <c r="J47" s="67"/>
      <c r="K47" s="67">
        <v>8.332716</v>
      </c>
      <c r="L47" s="67"/>
      <c r="M47" s="67"/>
      <c r="N47" s="67"/>
      <c r="O47" s="67"/>
      <c r="P47" s="67"/>
      <c r="Q47" s="67"/>
      <c r="R47" s="67"/>
      <c r="S47" s="67"/>
      <c r="T47" s="67"/>
    </row>
    <row r="48" s="2" customFormat="1" ht="22.8" customHeight="1" spans="1:20">
      <c r="A48" s="39" t="s">
        <v>198</v>
      </c>
      <c r="B48" s="39" t="s">
        <v>199</v>
      </c>
      <c r="C48" s="39" t="s">
        <v>192</v>
      </c>
      <c r="D48" s="25" t="s">
        <v>261</v>
      </c>
      <c r="E48" s="48" t="s">
        <v>201</v>
      </c>
      <c r="F48" s="67">
        <f t="shared" si="3"/>
        <v>10.525536</v>
      </c>
      <c r="G48" s="67"/>
      <c r="H48" s="67"/>
      <c r="I48" s="67"/>
      <c r="J48" s="67"/>
      <c r="K48" s="67">
        <v>10.525536</v>
      </c>
      <c r="L48" s="67"/>
      <c r="M48" s="67"/>
      <c r="N48" s="67"/>
      <c r="O48" s="67"/>
      <c r="P48" s="67"/>
      <c r="Q48" s="67"/>
      <c r="R48" s="67"/>
      <c r="S48" s="67"/>
      <c r="T48" s="67"/>
    </row>
    <row r="49" s="2" customFormat="1" ht="21" customHeight="1" spans="1:20">
      <c r="A49" s="39">
        <v>214</v>
      </c>
      <c r="B49" s="47" t="s">
        <v>192</v>
      </c>
      <c r="C49" s="39">
        <v>12</v>
      </c>
      <c r="D49" s="25" t="s">
        <v>261</v>
      </c>
      <c r="E49" s="25" t="s">
        <v>222</v>
      </c>
      <c r="F49" s="67">
        <f t="shared" si="3"/>
        <v>5.667291</v>
      </c>
      <c r="G49" s="67"/>
      <c r="H49" s="67"/>
      <c r="I49" s="67"/>
      <c r="J49" s="67"/>
      <c r="K49" s="67">
        <v>5.667291</v>
      </c>
      <c r="L49" s="39"/>
      <c r="M49" s="39"/>
      <c r="N49" s="39"/>
      <c r="O49" s="39"/>
      <c r="P49" s="39"/>
      <c r="Q49" s="39"/>
      <c r="R49" s="39"/>
      <c r="S49" s="39"/>
      <c r="T49" s="39"/>
    </row>
    <row r="50" s="2" customFormat="1" ht="18" spans="1:20">
      <c r="A50" s="39">
        <v>201</v>
      </c>
      <c r="B50" s="47" t="s">
        <v>202</v>
      </c>
      <c r="C50" s="39">
        <v>99</v>
      </c>
      <c r="D50" s="25" t="s">
        <v>261</v>
      </c>
      <c r="E50" s="25" t="s">
        <v>224</v>
      </c>
      <c r="F50" s="67">
        <f t="shared" si="3"/>
        <v>7.65</v>
      </c>
      <c r="G50" s="67"/>
      <c r="H50" s="67"/>
      <c r="I50" s="67"/>
      <c r="J50" s="67"/>
      <c r="K50" s="67">
        <v>7.65</v>
      </c>
      <c r="L50" s="39"/>
      <c r="M50" s="39"/>
      <c r="N50" s="39"/>
      <c r="O50" s="39"/>
      <c r="P50" s="39"/>
      <c r="Q50" s="39"/>
      <c r="R50" s="39"/>
      <c r="S50" s="39"/>
      <c r="T50" s="39"/>
    </row>
    <row r="51" s="2" customFormat="1" ht="22.8" customHeight="1" spans="1:20">
      <c r="A51" s="66"/>
      <c r="B51" s="66"/>
      <c r="C51" s="66"/>
      <c r="D51" s="26" t="s">
        <v>165</v>
      </c>
      <c r="E51" s="26" t="s">
        <v>166</v>
      </c>
      <c r="F51" s="69">
        <v>311.837848</v>
      </c>
      <c r="G51" s="69"/>
      <c r="H51" s="69"/>
      <c r="I51" s="69"/>
      <c r="J51" s="69"/>
      <c r="K51" s="69">
        <f>F51</f>
        <v>311.837848</v>
      </c>
      <c r="L51" s="69"/>
      <c r="M51" s="69"/>
      <c r="N51" s="69"/>
      <c r="O51" s="69"/>
      <c r="P51" s="69"/>
      <c r="Q51" s="69"/>
      <c r="R51" s="69"/>
      <c r="S51" s="69"/>
      <c r="T51" s="69"/>
    </row>
    <row r="52" s="2" customFormat="1" ht="22.8" customHeight="1" spans="1:20">
      <c r="A52" s="39" t="s">
        <v>195</v>
      </c>
      <c r="B52" s="39" t="s">
        <v>192</v>
      </c>
      <c r="C52" s="39" t="s">
        <v>220</v>
      </c>
      <c r="D52" s="25" t="s">
        <v>262</v>
      </c>
      <c r="E52" s="48" t="s">
        <v>222</v>
      </c>
      <c r="F52" s="67">
        <v>246.864</v>
      </c>
      <c r="G52" s="67"/>
      <c r="H52" s="67"/>
      <c r="I52" s="67"/>
      <c r="J52" s="67"/>
      <c r="K52" s="67">
        <v>246.864</v>
      </c>
      <c r="L52" s="67"/>
      <c r="M52" s="67"/>
      <c r="N52" s="67"/>
      <c r="O52" s="67"/>
      <c r="P52" s="67"/>
      <c r="Q52" s="67"/>
      <c r="R52" s="67"/>
      <c r="S52" s="67"/>
      <c r="T52" s="67"/>
    </row>
    <row r="53" s="2" customFormat="1" ht="22.8" customHeight="1" spans="1:20">
      <c r="A53" s="39" t="s">
        <v>183</v>
      </c>
      <c r="B53" s="39" t="s">
        <v>184</v>
      </c>
      <c r="C53" s="39" t="s">
        <v>184</v>
      </c>
      <c r="D53" s="25" t="s">
        <v>262</v>
      </c>
      <c r="E53" s="48" t="s">
        <v>186</v>
      </c>
      <c r="F53" s="67">
        <v>13.632768</v>
      </c>
      <c r="G53" s="67"/>
      <c r="H53" s="67"/>
      <c r="I53" s="67"/>
      <c r="J53" s="67"/>
      <c r="K53" s="67">
        <v>13.632768</v>
      </c>
      <c r="L53" s="67"/>
      <c r="M53" s="67"/>
      <c r="N53" s="67"/>
      <c r="O53" s="67"/>
      <c r="P53" s="67"/>
      <c r="Q53" s="67"/>
      <c r="R53" s="67"/>
      <c r="S53" s="67"/>
      <c r="T53" s="67"/>
    </row>
    <row r="54" s="2" customFormat="1" ht="22.8" customHeight="1" spans="1:20">
      <c r="A54" s="39" t="s">
        <v>183</v>
      </c>
      <c r="B54" s="39" t="s">
        <v>187</v>
      </c>
      <c r="C54" s="39" t="s">
        <v>187</v>
      </c>
      <c r="D54" s="25" t="s">
        <v>262</v>
      </c>
      <c r="E54" s="48" t="s">
        <v>189</v>
      </c>
      <c r="F54" s="67">
        <v>0.852048</v>
      </c>
      <c r="G54" s="67"/>
      <c r="H54" s="67"/>
      <c r="I54" s="67"/>
      <c r="J54" s="67"/>
      <c r="K54" s="67">
        <v>0.852048</v>
      </c>
      <c r="L54" s="67"/>
      <c r="M54" s="67"/>
      <c r="N54" s="67"/>
      <c r="O54" s="67"/>
      <c r="P54" s="67"/>
      <c r="Q54" s="67"/>
      <c r="R54" s="67"/>
      <c r="S54" s="67"/>
      <c r="T54" s="67"/>
    </row>
    <row r="55" s="2" customFormat="1" ht="22.8" customHeight="1" spans="1:20">
      <c r="A55" s="39" t="s">
        <v>190</v>
      </c>
      <c r="B55" s="39" t="s">
        <v>191</v>
      </c>
      <c r="C55" s="39" t="s">
        <v>199</v>
      </c>
      <c r="D55" s="25" t="s">
        <v>262</v>
      </c>
      <c r="E55" s="48" t="s">
        <v>219</v>
      </c>
      <c r="F55" s="67">
        <v>8.094456</v>
      </c>
      <c r="G55" s="67"/>
      <c r="H55" s="67"/>
      <c r="I55" s="67"/>
      <c r="J55" s="67"/>
      <c r="K55" s="67">
        <v>8.094456</v>
      </c>
      <c r="L55" s="67"/>
      <c r="M55" s="67"/>
      <c r="N55" s="67"/>
      <c r="O55" s="67"/>
      <c r="P55" s="67"/>
      <c r="Q55" s="67"/>
      <c r="R55" s="67"/>
      <c r="S55" s="67"/>
      <c r="T55" s="67"/>
    </row>
    <row r="56" s="2" customFormat="1" ht="22.9" customHeight="1" spans="1:20">
      <c r="A56" s="39" t="s">
        <v>198</v>
      </c>
      <c r="B56" s="39" t="s">
        <v>199</v>
      </c>
      <c r="C56" s="39" t="s">
        <v>192</v>
      </c>
      <c r="D56" s="25" t="s">
        <v>262</v>
      </c>
      <c r="E56" s="48" t="s">
        <v>201</v>
      </c>
      <c r="F56" s="67">
        <v>10.224576</v>
      </c>
      <c r="G56" s="67"/>
      <c r="H56" s="67"/>
      <c r="I56" s="67"/>
      <c r="J56" s="67"/>
      <c r="K56" s="67">
        <v>10.224576</v>
      </c>
      <c r="L56" s="67"/>
      <c r="M56" s="67"/>
      <c r="N56" s="67"/>
      <c r="O56" s="67"/>
      <c r="P56" s="67"/>
      <c r="Q56" s="67"/>
      <c r="R56" s="67"/>
      <c r="S56" s="67"/>
      <c r="T56" s="67"/>
    </row>
    <row r="57" s="2" customFormat="1" ht="22.9" customHeight="1" spans="1:20">
      <c r="A57" s="70">
        <v>201</v>
      </c>
      <c r="B57" s="28" t="s">
        <v>202</v>
      </c>
      <c r="C57" s="70">
        <v>99</v>
      </c>
      <c r="D57" s="70">
        <v>2010399</v>
      </c>
      <c r="E57" s="70" t="s">
        <v>203</v>
      </c>
      <c r="F57" s="71">
        <v>32.17</v>
      </c>
      <c r="G57" s="72"/>
      <c r="H57" s="72"/>
      <c r="I57" s="72"/>
      <c r="J57" s="72"/>
      <c r="K57" s="72">
        <v>32.17</v>
      </c>
      <c r="L57" s="68"/>
      <c r="M57" s="68"/>
      <c r="N57" s="68"/>
      <c r="O57" s="68"/>
      <c r="P57" s="68"/>
      <c r="Q57" s="68"/>
      <c r="R57" s="68"/>
      <c r="S57" s="68"/>
      <c r="T57" s="68"/>
    </row>
    <row r="58" s="2" customFormat="1" ht="22.9" customHeight="1" spans="1:20">
      <c r="A58" s="66"/>
      <c r="B58" s="66"/>
      <c r="C58" s="66"/>
      <c r="D58" s="26" t="s">
        <v>167</v>
      </c>
      <c r="E58" s="26" t="s">
        <v>168</v>
      </c>
      <c r="F58" s="69">
        <f>SUM(F59:F64)</f>
        <v>349.05699</v>
      </c>
      <c r="G58" s="69"/>
      <c r="H58" s="69"/>
      <c r="I58" s="69"/>
      <c r="J58" s="69"/>
      <c r="K58" s="69">
        <f>SUM(K59:K64)</f>
        <v>164.05699</v>
      </c>
      <c r="L58" s="69"/>
      <c r="M58" s="69"/>
      <c r="N58" s="69"/>
      <c r="O58" s="69"/>
      <c r="P58" s="69"/>
      <c r="Q58" s="69"/>
      <c r="R58" s="69"/>
      <c r="S58" s="69"/>
      <c r="T58" s="69">
        <v>185</v>
      </c>
    </row>
    <row r="59" s="2" customFormat="1" ht="22.9" customHeight="1" spans="1:20">
      <c r="A59" s="39" t="s">
        <v>195</v>
      </c>
      <c r="B59" s="39" t="s">
        <v>192</v>
      </c>
      <c r="C59" s="39" t="s">
        <v>220</v>
      </c>
      <c r="D59" s="25" t="s">
        <v>263</v>
      </c>
      <c r="E59" s="48" t="s">
        <v>222</v>
      </c>
      <c r="F59" s="67">
        <f>K59+T59</f>
        <v>314.0077</v>
      </c>
      <c r="G59" s="67"/>
      <c r="H59" s="67"/>
      <c r="I59" s="67"/>
      <c r="J59" s="67"/>
      <c r="K59" s="67">
        <f>108.0077+21</f>
        <v>129.0077</v>
      </c>
      <c r="L59" s="67"/>
      <c r="M59" s="67"/>
      <c r="N59" s="67"/>
      <c r="O59" s="67"/>
      <c r="P59" s="67"/>
      <c r="Q59" s="67"/>
      <c r="R59" s="67"/>
      <c r="S59" s="67"/>
      <c r="T59" s="67">
        <v>185</v>
      </c>
    </row>
    <row r="60" s="2" customFormat="1" ht="22.8" customHeight="1" spans="1:20">
      <c r="A60" s="39" t="s">
        <v>183</v>
      </c>
      <c r="B60" s="39" t="s">
        <v>184</v>
      </c>
      <c r="C60" s="39" t="s">
        <v>184</v>
      </c>
      <c r="D60" s="25" t="s">
        <v>263</v>
      </c>
      <c r="E60" s="48" t="s">
        <v>186</v>
      </c>
      <c r="F60" s="67">
        <v>11.86464</v>
      </c>
      <c r="G60" s="67"/>
      <c r="H60" s="67"/>
      <c r="I60" s="67"/>
      <c r="J60" s="67"/>
      <c r="K60" s="67">
        <v>11.86464</v>
      </c>
      <c r="L60" s="67"/>
      <c r="M60" s="67"/>
      <c r="N60" s="67"/>
      <c r="O60" s="67"/>
      <c r="P60" s="67"/>
      <c r="Q60" s="67"/>
      <c r="R60" s="67"/>
      <c r="S60" s="67"/>
      <c r="T60" s="67"/>
    </row>
    <row r="61" s="2" customFormat="1" ht="22.8" customHeight="1" spans="1:20">
      <c r="A61" s="39" t="s">
        <v>183</v>
      </c>
      <c r="B61" s="39" t="s">
        <v>187</v>
      </c>
      <c r="C61" s="39" t="s">
        <v>187</v>
      </c>
      <c r="D61" s="25" t="s">
        <v>263</v>
      </c>
      <c r="E61" s="48" t="s">
        <v>189</v>
      </c>
      <c r="F61" s="67">
        <v>0.74154</v>
      </c>
      <c r="G61" s="67"/>
      <c r="H61" s="67"/>
      <c r="I61" s="67"/>
      <c r="J61" s="67"/>
      <c r="K61" s="67">
        <v>0.74154</v>
      </c>
      <c r="L61" s="67"/>
      <c r="M61" s="67"/>
      <c r="N61" s="67"/>
      <c r="O61" s="67"/>
      <c r="P61" s="67"/>
      <c r="Q61" s="67"/>
      <c r="R61" s="67"/>
      <c r="S61" s="67"/>
      <c r="T61" s="67"/>
    </row>
    <row r="62" s="2" customFormat="1" ht="22.8" customHeight="1" spans="1:20">
      <c r="A62" s="39" t="s">
        <v>190</v>
      </c>
      <c r="B62" s="39" t="s">
        <v>191</v>
      </c>
      <c r="C62" s="39" t="s">
        <v>192</v>
      </c>
      <c r="D62" s="25" t="s">
        <v>263</v>
      </c>
      <c r="E62" s="48" t="s">
        <v>194</v>
      </c>
      <c r="F62" s="67">
        <v>7.04463</v>
      </c>
      <c r="G62" s="67"/>
      <c r="H62" s="67"/>
      <c r="I62" s="67"/>
      <c r="J62" s="67"/>
      <c r="K62" s="67">
        <v>7.04463</v>
      </c>
      <c r="L62" s="67"/>
      <c r="M62" s="67"/>
      <c r="N62" s="67"/>
      <c r="O62" s="67"/>
      <c r="P62" s="67"/>
      <c r="Q62" s="67"/>
      <c r="R62" s="67"/>
      <c r="S62" s="67"/>
      <c r="T62" s="67"/>
    </row>
    <row r="63" s="2" customFormat="1" ht="22.8" customHeight="1" spans="1:20">
      <c r="A63" s="39" t="s">
        <v>198</v>
      </c>
      <c r="B63" s="39" t="s">
        <v>199</v>
      </c>
      <c r="C63" s="39" t="s">
        <v>192</v>
      </c>
      <c r="D63" s="25" t="s">
        <v>263</v>
      </c>
      <c r="E63" s="48" t="s">
        <v>201</v>
      </c>
      <c r="F63" s="67">
        <v>8.89848</v>
      </c>
      <c r="G63" s="67"/>
      <c r="H63" s="67"/>
      <c r="I63" s="67"/>
      <c r="J63" s="67"/>
      <c r="K63" s="67">
        <v>8.89848</v>
      </c>
      <c r="L63" s="67"/>
      <c r="M63" s="67"/>
      <c r="N63" s="67"/>
      <c r="O63" s="67"/>
      <c r="P63" s="67"/>
      <c r="Q63" s="67"/>
      <c r="R63" s="67"/>
      <c r="S63" s="67"/>
      <c r="T63" s="67"/>
    </row>
    <row r="64" s="2" customFormat="1" ht="18" spans="1:20">
      <c r="A64" s="39">
        <v>201</v>
      </c>
      <c r="B64" s="39" t="s">
        <v>202</v>
      </c>
      <c r="C64" s="39">
        <v>99</v>
      </c>
      <c r="D64" s="25" t="s">
        <v>263</v>
      </c>
      <c r="E64" s="25" t="s">
        <v>224</v>
      </c>
      <c r="F64" s="67">
        <f>K64</f>
        <v>6.5</v>
      </c>
      <c r="G64" s="67"/>
      <c r="H64" s="67"/>
      <c r="I64" s="67"/>
      <c r="J64" s="67"/>
      <c r="K64" s="67">
        <v>6.5</v>
      </c>
      <c r="L64" s="39"/>
      <c r="M64" s="39"/>
      <c r="N64" s="39"/>
      <c r="O64" s="39"/>
      <c r="P64" s="39"/>
      <c r="Q64" s="39"/>
      <c r="R64" s="39"/>
      <c r="S64" s="39"/>
      <c r="T64" s="39"/>
    </row>
    <row r="65" customFormat="1" ht="22.9" customHeight="1" spans="1:20">
      <c r="A65" s="66"/>
      <c r="B65" s="66"/>
      <c r="C65" s="66"/>
      <c r="D65" s="26" t="s">
        <v>169</v>
      </c>
      <c r="E65" s="26" t="s">
        <v>170</v>
      </c>
      <c r="F65" s="69">
        <v>1734.42</v>
      </c>
      <c r="G65" s="69"/>
      <c r="H65" s="69"/>
      <c r="I65" s="69"/>
      <c r="J65" s="69"/>
      <c r="K65" s="69">
        <v>354.95</v>
      </c>
      <c r="L65" s="9">
        <v>1379.47</v>
      </c>
      <c r="M65" s="69"/>
      <c r="N65" s="69"/>
      <c r="O65" s="69"/>
      <c r="P65" s="69"/>
      <c r="Q65" s="69"/>
      <c r="R65" s="69"/>
      <c r="S65" s="69"/>
      <c r="T65" s="69"/>
    </row>
    <row r="66" customFormat="1" ht="22.9" customHeight="1" spans="1:20">
      <c r="A66" s="39" t="s">
        <v>195</v>
      </c>
      <c r="B66" s="39" t="s">
        <v>192</v>
      </c>
      <c r="C66" s="39" t="s">
        <v>192</v>
      </c>
      <c r="D66" s="25" t="s">
        <v>264</v>
      </c>
      <c r="E66" s="48" t="s">
        <v>197</v>
      </c>
      <c r="F66" s="67">
        <v>296.0552</v>
      </c>
      <c r="G66" s="67"/>
      <c r="H66" s="67"/>
      <c r="I66" s="67"/>
      <c r="J66" s="67"/>
      <c r="K66" s="67">
        <v>296.0552</v>
      </c>
      <c r="L66" s="67"/>
      <c r="M66" s="67"/>
      <c r="N66" s="67"/>
      <c r="O66" s="67"/>
      <c r="P66" s="67"/>
      <c r="Q66" s="67"/>
      <c r="R66" s="67"/>
      <c r="S66" s="67"/>
      <c r="T66" s="67"/>
    </row>
    <row r="67" customFormat="1" ht="22.9" customHeight="1" spans="1:20">
      <c r="A67" s="39" t="s">
        <v>183</v>
      </c>
      <c r="B67" s="39" t="s">
        <v>184</v>
      </c>
      <c r="C67" s="39" t="s">
        <v>184</v>
      </c>
      <c r="D67" s="25" t="s">
        <v>264</v>
      </c>
      <c r="E67" s="48" t="s">
        <v>186</v>
      </c>
      <c r="F67" s="67">
        <v>21.05568</v>
      </c>
      <c r="G67" s="67"/>
      <c r="H67" s="67"/>
      <c r="I67" s="67"/>
      <c r="J67" s="67"/>
      <c r="K67" s="67">
        <v>21.05568</v>
      </c>
      <c r="L67" s="67"/>
      <c r="M67" s="67"/>
      <c r="N67" s="67"/>
      <c r="O67" s="67"/>
      <c r="P67" s="67"/>
      <c r="Q67" s="67"/>
      <c r="R67" s="67"/>
      <c r="S67" s="67"/>
      <c r="T67" s="67"/>
    </row>
    <row r="68" customFormat="1" ht="22.9" customHeight="1" spans="1:20">
      <c r="A68" s="39" t="s">
        <v>183</v>
      </c>
      <c r="B68" s="39" t="s">
        <v>187</v>
      </c>
      <c r="C68" s="39" t="s">
        <v>187</v>
      </c>
      <c r="D68" s="25" t="s">
        <v>264</v>
      </c>
      <c r="E68" s="48" t="s">
        <v>189</v>
      </c>
      <c r="F68" s="67">
        <v>1.31598</v>
      </c>
      <c r="G68" s="67"/>
      <c r="H68" s="67"/>
      <c r="I68" s="67"/>
      <c r="J68" s="67"/>
      <c r="K68" s="67">
        <v>1.31598</v>
      </c>
      <c r="L68" s="67"/>
      <c r="M68" s="67"/>
      <c r="N68" s="67"/>
      <c r="O68" s="67"/>
      <c r="P68" s="67"/>
      <c r="Q68" s="67"/>
      <c r="R68" s="67"/>
      <c r="S68" s="67"/>
      <c r="T68" s="67"/>
    </row>
    <row r="69" customFormat="1" ht="22.9" customHeight="1" spans="1:20">
      <c r="A69" s="39" t="s">
        <v>190</v>
      </c>
      <c r="B69" s="39" t="s">
        <v>191</v>
      </c>
      <c r="C69" s="39" t="s">
        <v>199</v>
      </c>
      <c r="D69" s="25" t="s">
        <v>264</v>
      </c>
      <c r="E69" s="48" t="s">
        <v>219</v>
      </c>
      <c r="F69" s="67">
        <v>12.50181</v>
      </c>
      <c r="G69" s="67"/>
      <c r="H69" s="67"/>
      <c r="I69" s="67"/>
      <c r="J69" s="67"/>
      <c r="K69" s="67">
        <v>12.50181</v>
      </c>
      <c r="L69" s="67"/>
      <c r="M69" s="67"/>
      <c r="N69" s="67"/>
      <c r="O69" s="67"/>
      <c r="P69" s="67"/>
      <c r="Q69" s="67"/>
      <c r="R69" s="67"/>
      <c r="S69" s="67"/>
      <c r="T69" s="67"/>
    </row>
    <row r="70" customFormat="1" ht="22.9" customHeight="1" spans="1:20">
      <c r="A70" s="39" t="s">
        <v>198</v>
      </c>
      <c r="B70" s="39" t="s">
        <v>199</v>
      </c>
      <c r="C70" s="39" t="s">
        <v>192</v>
      </c>
      <c r="D70" s="25" t="s">
        <v>264</v>
      </c>
      <c r="E70" s="48" t="s">
        <v>201</v>
      </c>
      <c r="F70" s="67">
        <v>15.79176</v>
      </c>
      <c r="G70" s="67"/>
      <c r="H70" s="67"/>
      <c r="I70" s="67"/>
      <c r="J70" s="67"/>
      <c r="K70" s="67">
        <v>15.79176</v>
      </c>
      <c r="L70" s="67"/>
      <c r="M70" s="67"/>
      <c r="N70" s="67"/>
      <c r="O70" s="67"/>
      <c r="P70" s="67"/>
      <c r="Q70" s="67"/>
      <c r="R70" s="67"/>
      <c r="S70" s="67"/>
      <c r="T70" s="67"/>
    </row>
    <row r="71" customFormat="1" ht="23.1" customHeight="1" spans="1:20">
      <c r="A71" s="39">
        <v>201</v>
      </c>
      <c r="B71" s="39" t="s">
        <v>202</v>
      </c>
      <c r="C71" s="39" t="s">
        <v>187</v>
      </c>
      <c r="D71" s="25" t="s">
        <v>264</v>
      </c>
      <c r="E71" s="48" t="s">
        <v>203</v>
      </c>
      <c r="F71" s="30">
        <v>8.23</v>
      </c>
      <c r="G71" s="31"/>
      <c r="H71" s="31"/>
      <c r="I71" s="31"/>
      <c r="J71" s="31"/>
      <c r="K71" s="73">
        <v>8.23</v>
      </c>
      <c r="L71" s="31"/>
      <c r="M71" s="31"/>
      <c r="N71" s="31"/>
      <c r="O71" s="31"/>
      <c r="P71" s="31"/>
      <c r="Q71" s="31"/>
      <c r="R71" s="31"/>
      <c r="S71" s="31"/>
      <c r="T71" s="31"/>
    </row>
    <row r="72" customFormat="1" ht="23.1" customHeight="1" spans="1:20">
      <c r="A72" s="39">
        <v>212</v>
      </c>
      <c r="B72" s="39" t="s">
        <v>205</v>
      </c>
      <c r="C72" s="39" t="s">
        <v>215</v>
      </c>
      <c r="D72" s="25" t="s">
        <v>264</v>
      </c>
      <c r="E72" s="48" t="s">
        <v>265</v>
      </c>
      <c r="F72" s="30">
        <v>500</v>
      </c>
      <c r="G72" s="31"/>
      <c r="H72" s="31"/>
      <c r="I72" s="31"/>
      <c r="J72" s="74"/>
      <c r="K72" s="33"/>
      <c r="L72" s="35">
        <v>500</v>
      </c>
      <c r="M72" s="31"/>
      <c r="N72" s="31"/>
      <c r="O72" s="31"/>
      <c r="P72" s="31"/>
      <c r="Q72" s="31"/>
      <c r="R72" s="31"/>
      <c r="S72" s="31"/>
      <c r="T72" s="31"/>
    </row>
    <row r="73" customFormat="1" ht="23.1" customHeight="1" spans="1:20">
      <c r="A73" s="39">
        <v>212</v>
      </c>
      <c r="B73" s="39" t="s">
        <v>205</v>
      </c>
      <c r="C73" s="39" t="s">
        <v>187</v>
      </c>
      <c r="D73" s="25" t="s">
        <v>264</v>
      </c>
      <c r="E73" s="48" t="s">
        <v>207</v>
      </c>
      <c r="F73" s="30">
        <v>131.0994</v>
      </c>
      <c r="G73" s="31"/>
      <c r="H73" s="31"/>
      <c r="I73" s="31"/>
      <c r="J73" s="74"/>
      <c r="K73" s="33"/>
      <c r="L73" s="35">
        <v>131.0994</v>
      </c>
      <c r="M73" s="31"/>
      <c r="N73" s="31"/>
      <c r="O73" s="31"/>
      <c r="P73" s="31"/>
      <c r="Q73" s="31"/>
      <c r="R73" s="31"/>
      <c r="S73" s="31"/>
      <c r="T73" s="31"/>
    </row>
    <row r="74" customFormat="1" ht="23.1" customHeight="1" spans="1:20">
      <c r="A74" s="39">
        <v>214</v>
      </c>
      <c r="B74" s="39" t="s">
        <v>211</v>
      </c>
      <c r="C74" s="39" t="s">
        <v>187</v>
      </c>
      <c r="D74" s="25" t="s">
        <v>264</v>
      </c>
      <c r="E74" s="48" t="s">
        <v>266</v>
      </c>
      <c r="F74" s="30">
        <v>500.6071</v>
      </c>
      <c r="G74" s="31"/>
      <c r="H74" s="31"/>
      <c r="I74" s="31"/>
      <c r="J74" s="74"/>
      <c r="K74" s="33"/>
      <c r="L74" s="35">
        <v>500.6071</v>
      </c>
      <c r="M74" s="31"/>
      <c r="N74" s="31"/>
      <c r="O74" s="31"/>
      <c r="P74" s="31"/>
      <c r="Q74" s="31"/>
      <c r="R74" s="31"/>
      <c r="S74" s="31"/>
      <c r="T74" s="31"/>
    </row>
    <row r="75" customFormat="1" ht="23.1" customHeight="1" spans="1:20">
      <c r="A75" s="39">
        <v>214</v>
      </c>
      <c r="B75" s="39" t="s">
        <v>192</v>
      </c>
      <c r="C75" s="39" t="s">
        <v>211</v>
      </c>
      <c r="D75" s="25" t="s">
        <v>264</v>
      </c>
      <c r="E75" s="48" t="s">
        <v>267</v>
      </c>
      <c r="F75" s="30">
        <v>247.758543</v>
      </c>
      <c r="G75" s="31"/>
      <c r="H75" s="31"/>
      <c r="I75" s="31"/>
      <c r="J75" s="74"/>
      <c r="K75" s="33"/>
      <c r="L75" s="35">
        <v>247.758543</v>
      </c>
      <c r="M75" s="31"/>
      <c r="N75" s="31"/>
      <c r="O75" s="31"/>
      <c r="P75" s="31"/>
      <c r="Q75" s="31"/>
      <c r="R75" s="31"/>
      <c r="S75" s="31"/>
      <c r="T75" s="3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5"/>
  <sheetViews>
    <sheetView zoomScale="140" zoomScaleNormal="140" topLeftCell="F1" workbookViewId="0">
      <selection activeCell="K6" sqref="K6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96296296296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962962962963" customWidth="1"/>
    <col min="18" max="21" width="7.12962962962963" customWidth="1"/>
    <col min="22" max="23" width="9.75" customWidth="1"/>
  </cols>
  <sheetData>
    <row r="1" ht="16.35" customHeight="1" spans="1:21">
      <c r="A1" s="5"/>
      <c r="T1" s="23" t="s">
        <v>268</v>
      </c>
      <c r="U1" s="23"/>
    </row>
    <row r="2" ht="37.15" customHeight="1" spans="1:21">
      <c r="A2" s="24" t="s">
        <v>10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ht="24.2" customHeight="1" spans="1:2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4" t="s">
        <v>32</v>
      </c>
      <c r="U3" s="14"/>
    </row>
    <row r="4" ht="22.35" customHeight="1" spans="1:21">
      <c r="A4" s="6" t="s">
        <v>172</v>
      </c>
      <c r="B4" s="6"/>
      <c r="C4" s="6"/>
      <c r="D4" s="6" t="s">
        <v>236</v>
      </c>
      <c r="E4" s="6" t="s">
        <v>237</v>
      </c>
      <c r="F4" s="6" t="s">
        <v>269</v>
      </c>
      <c r="G4" s="6" t="s">
        <v>175</v>
      </c>
      <c r="H4" s="6"/>
      <c r="I4" s="6"/>
      <c r="J4" s="6"/>
      <c r="K4" s="6" t="s">
        <v>176</v>
      </c>
      <c r="L4" s="6"/>
      <c r="M4" s="6"/>
      <c r="N4" s="6"/>
      <c r="O4" s="6"/>
      <c r="P4" s="6"/>
      <c r="Q4" s="6"/>
      <c r="R4" s="6"/>
      <c r="S4" s="6"/>
      <c r="T4" s="6"/>
      <c r="U4" s="6"/>
    </row>
    <row r="5" ht="39.6" customHeight="1" spans="1:21">
      <c r="A5" s="6" t="s">
        <v>180</v>
      </c>
      <c r="B5" s="6" t="s">
        <v>181</v>
      </c>
      <c r="C5" s="6" t="s">
        <v>182</v>
      </c>
      <c r="D5" s="6"/>
      <c r="E5" s="6"/>
      <c r="F5" s="6"/>
      <c r="G5" s="6" t="s">
        <v>136</v>
      </c>
      <c r="H5" s="6" t="s">
        <v>270</v>
      </c>
      <c r="I5" s="6" t="s">
        <v>271</v>
      </c>
      <c r="J5" s="6" t="s">
        <v>247</v>
      </c>
      <c r="K5" s="6" t="s">
        <v>136</v>
      </c>
      <c r="L5" s="6" t="s">
        <v>272</v>
      </c>
      <c r="M5" s="6" t="s">
        <v>273</v>
      </c>
      <c r="N5" s="6" t="s">
        <v>274</v>
      </c>
      <c r="O5" s="6" t="s">
        <v>249</v>
      </c>
      <c r="P5" s="6" t="s">
        <v>275</v>
      </c>
      <c r="Q5" s="6" t="s">
        <v>276</v>
      </c>
      <c r="R5" s="6" t="s">
        <v>277</v>
      </c>
      <c r="S5" s="6" t="s">
        <v>245</v>
      </c>
      <c r="T5" s="6" t="s">
        <v>248</v>
      </c>
      <c r="U5" s="6" t="s">
        <v>252</v>
      </c>
    </row>
    <row r="6" ht="22.9" customHeight="1" spans="1:21">
      <c r="A6" s="19"/>
      <c r="B6" s="19"/>
      <c r="C6" s="19"/>
      <c r="D6" s="19"/>
      <c r="E6" s="19" t="s">
        <v>136</v>
      </c>
      <c r="F6" s="7">
        <f>F7</f>
        <v>6376.517422</v>
      </c>
      <c r="G6" s="7">
        <f t="shared" ref="G6:U6" si="0">G7</f>
        <v>2496.807782</v>
      </c>
      <c r="H6" s="7">
        <f t="shared" si="0"/>
        <v>2163.228074</v>
      </c>
      <c r="I6" s="7">
        <f t="shared" si="0"/>
        <v>333.579808</v>
      </c>
      <c r="J6" s="7">
        <f t="shared" si="0"/>
        <v>0</v>
      </c>
      <c r="K6" s="7">
        <f t="shared" si="0"/>
        <v>3879.70964</v>
      </c>
      <c r="L6" s="7">
        <f t="shared" si="0"/>
        <v>727.730047</v>
      </c>
      <c r="M6" s="7">
        <f t="shared" si="0"/>
        <v>1587.509593</v>
      </c>
      <c r="N6" s="7">
        <f t="shared" si="0"/>
        <v>0</v>
      </c>
      <c r="O6" s="7">
        <f t="shared" si="0"/>
        <v>0</v>
      </c>
      <c r="P6" s="7">
        <f t="shared" si="0"/>
        <v>0</v>
      </c>
      <c r="Q6" s="7">
        <f t="shared" si="0"/>
        <v>1379.47</v>
      </c>
      <c r="R6" s="7">
        <f t="shared" si="0"/>
        <v>0</v>
      </c>
      <c r="S6" s="7">
        <f t="shared" si="0"/>
        <v>0</v>
      </c>
      <c r="T6" s="7">
        <f t="shared" si="0"/>
        <v>0</v>
      </c>
      <c r="U6" s="7">
        <f t="shared" si="0"/>
        <v>185</v>
      </c>
    </row>
    <row r="7" ht="22.9" customHeight="1" spans="1:21">
      <c r="A7" s="19"/>
      <c r="B7" s="19"/>
      <c r="C7" s="19"/>
      <c r="D7" s="18" t="s">
        <v>154</v>
      </c>
      <c r="E7" s="18" t="s">
        <v>3</v>
      </c>
      <c r="F7" s="38">
        <f>F8+F21+F30+F36+F43+F51+F58+F65</f>
        <v>6376.517422</v>
      </c>
      <c r="G7" s="38">
        <f t="shared" ref="G7:U7" si="1">G8+G21+G30+G36+G43+G51+G58+G65</f>
        <v>2496.807782</v>
      </c>
      <c r="H7" s="38">
        <f t="shared" si="1"/>
        <v>2163.228074</v>
      </c>
      <c r="I7" s="38">
        <f t="shared" si="1"/>
        <v>333.579808</v>
      </c>
      <c r="J7" s="38">
        <f t="shared" si="1"/>
        <v>0</v>
      </c>
      <c r="K7" s="38">
        <f t="shared" si="1"/>
        <v>3879.70964</v>
      </c>
      <c r="L7" s="38">
        <f t="shared" si="1"/>
        <v>727.730047</v>
      </c>
      <c r="M7" s="38">
        <f t="shared" si="1"/>
        <v>1587.509593</v>
      </c>
      <c r="N7" s="38">
        <f t="shared" si="1"/>
        <v>0</v>
      </c>
      <c r="O7" s="38">
        <f t="shared" si="1"/>
        <v>0</v>
      </c>
      <c r="P7" s="38">
        <f t="shared" si="1"/>
        <v>0</v>
      </c>
      <c r="Q7" s="38">
        <f t="shared" si="1"/>
        <v>1379.47</v>
      </c>
      <c r="R7" s="38">
        <f t="shared" si="1"/>
        <v>0</v>
      </c>
      <c r="S7" s="38">
        <f t="shared" si="1"/>
        <v>0</v>
      </c>
      <c r="T7" s="38">
        <f t="shared" si="1"/>
        <v>0</v>
      </c>
      <c r="U7" s="38">
        <f t="shared" si="1"/>
        <v>185</v>
      </c>
    </row>
    <row r="8" ht="22.9" customHeight="1" spans="1:21">
      <c r="A8" s="66"/>
      <c r="B8" s="66"/>
      <c r="C8" s="66"/>
      <c r="D8" s="26" t="s">
        <v>155</v>
      </c>
      <c r="E8" s="26" t="s">
        <v>156</v>
      </c>
      <c r="F8" s="38">
        <v>1553.84</v>
      </c>
      <c r="G8" s="7">
        <v>580.39</v>
      </c>
      <c r="H8" s="7">
        <v>517.92</v>
      </c>
      <c r="I8" s="7">
        <v>62.47</v>
      </c>
      <c r="J8" s="7">
        <v>0</v>
      </c>
      <c r="K8" s="7">
        <v>973.45</v>
      </c>
      <c r="L8" s="7">
        <v>89.16</v>
      </c>
      <c r="M8" s="7">
        <v>884.29</v>
      </c>
      <c r="N8" s="7"/>
      <c r="O8" s="7"/>
      <c r="P8" s="7"/>
      <c r="Q8" s="7"/>
      <c r="R8" s="7"/>
      <c r="S8" s="7"/>
      <c r="T8" s="7"/>
      <c r="U8" s="7"/>
    </row>
    <row r="9" ht="22.9" customHeight="1" spans="1:21">
      <c r="A9" s="39" t="s">
        <v>195</v>
      </c>
      <c r="B9" s="39" t="s">
        <v>192</v>
      </c>
      <c r="C9" s="39" t="s">
        <v>192</v>
      </c>
      <c r="D9" s="25" t="s">
        <v>253</v>
      </c>
      <c r="E9" s="48" t="s">
        <v>197</v>
      </c>
      <c r="F9" s="27">
        <v>633.26</v>
      </c>
      <c r="G9" s="9">
        <v>462.41</v>
      </c>
      <c r="H9" s="9">
        <v>399.9389</v>
      </c>
      <c r="I9" s="9">
        <v>62.47</v>
      </c>
      <c r="J9" s="9"/>
      <c r="K9" s="9">
        <v>170.85</v>
      </c>
      <c r="L9" s="9">
        <v>89.16</v>
      </c>
      <c r="M9" s="9">
        <v>81.69</v>
      </c>
      <c r="N9" s="9"/>
      <c r="O9" s="9"/>
      <c r="P9" s="9"/>
      <c r="Q9" s="9"/>
      <c r="R9" s="9"/>
      <c r="S9" s="9"/>
      <c r="T9" s="9"/>
      <c r="U9" s="9"/>
    </row>
    <row r="10" ht="22.9" customHeight="1" spans="1:21">
      <c r="A10" s="39" t="s">
        <v>183</v>
      </c>
      <c r="B10" s="39" t="s">
        <v>184</v>
      </c>
      <c r="C10" s="39" t="s">
        <v>184</v>
      </c>
      <c r="D10" s="25" t="s">
        <v>253</v>
      </c>
      <c r="E10" s="48" t="s">
        <v>186</v>
      </c>
      <c r="F10" s="27">
        <v>47.184768</v>
      </c>
      <c r="G10" s="9">
        <v>47.184768</v>
      </c>
      <c r="H10" s="9">
        <v>47.184768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ht="22.9" customHeight="1" spans="1:21">
      <c r="A11" s="39" t="s">
        <v>183</v>
      </c>
      <c r="B11" s="39" t="s">
        <v>187</v>
      </c>
      <c r="C11" s="39" t="s">
        <v>187</v>
      </c>
      <c r="D11" s="25" t="s">
        <v>253</v>
      </c>
      <c r="E11" s="48" t="s">
        <v>189</v>
      </c>
      <c r="F11" s="27">
        <v>2.949048</v>
      </c>
      <c r="G11" s="9">
        <v>2.949048</v>
      </c>
      <c r="H11" s="9">
        <v>2.949048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ht="22.9" customHeight="1" spans="1:21">
      <c r="A12" s="39" t="s">
        <v>190</v>
      </c>
      <c r="B12" s="39" t="s">
        <v>191</v>
      </c>
      <c r="C12" s="39" t="s">
        <v>192</v>
      </c>
      <c r="D12" s="25" t="s">
        <v>253</v>
      </c>
      <c r="E12" s="48" t="s">
        <v>194</v>
      </c>
      <c r="F12" s="27">
        <v>28.015956</v>
      </c>
      <c r="G12" s="9">
        <v>28.015956</v>
      </c>
      <c r="H12" s="9">
        <v>28.015956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ht="22.9" customHeight="1" spans="1:21">
      <c r="A13" s="39" t="s">
        <v>198</v>
      </c>
      <c r="B13" s="39" t="s">
        <v>199</v>
      </c>
      <c r="C13" s="39" t="s">
        <v>192</v>
      </c>
      <c r="D13" s="25" t="s">
        <v>253</v>
      </c>
      <c r="E13" s="48" t="s">
        <v>201</v>
      </c>
      <c r="F13" s="27">
        <v>35.388576</v>
      </c>
      <c r="G13" s="9">
        <v>35.388576</v>
      </c>
      <c r="H13" s="9">
        <v>35.388576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ht="27" spans="1:21">
      <c r="A14" s="39">
        <v>201</v>
      </c>
      <c r="B14" s="39" t="s">
        <v>202</v>
      </c>
      <c r="C14" s="39">
        <v>99</v>
      </c>
      <c r="D14" s="25" t="s">
        <v>253</v>
      </c>
      <c r="E14" s="48" t="s">
        <v>224</v>
      </c>
      <c r="F14" s="67">
        <v>43.538</v>
      </c>
      <c r="G14" s="9">
        <v>4.44</v>
      </c>
      <c r="H14" s="9">
        <v>4.44</v>
      </c>
      <c r="I14" s="9"/>
      <c r="J14" s="9"/>
      <c r="K14" s="9">
        <v>39.094</v>
      </c>
      <c r="L14" s="9"/>
      <c r="M14" s="9">
        <v>39.1</v>
      </c>
      <c r="N14" s="9"/>
      <c r="O14" s="9"/>
      <c r="P14" s="9"/>
      <c r="Q14" s="9"/>
      <c r="R14" s="9"/>
      <c r="S14" s="9"/>
      <c r="T14" s="9"/>
      <c r="U14" s="9"/>
    </row>
    <row r="15" ht="18" spans="1:21">
      <c r="A15" s="39" t="s">
        <v>204</v>
      </c>
      <c r="B15" s="39" t="s">
        <v>205</v>
      </c>
      <c r="C15" s="39" t="s">
        <v>202</v>
      </c>
      <c r="D15" s="25" t="s">
        <v>253</v>
      </c>
      <c r="E15" s="25" t="s">
        <v>254</v>
      </c>
      <c r="F15" s="67">
        <v>73.919</v>
      </c>
      <c r="G15" s="9"/>
      <c r="H15" s="9"/>
      <c r="I15" s="9"/>
      <c r="J15" s="9"/>
      <c r="K15" s="9">
        <v>73.919</v>
      </c>
      <c r="L15" s="9"/>
      <c r="M15" s="9">
        <v>73.919</v>
      </c>
      <c r="N15" s="9"/>
      <c r="O15" s="9"/>
      <c r="P15" s="9"/>
      <c r="Q15" s="9"/>
      <c r="R15" s="9"/>
      <c r="S15" s="9"/>
      <c r="T15" s="9"/>
      <c r="U15" s="9"/>
    </row>
    <row r="16" ht="18" spans="1:21">
      <c r="A16" s="39" t="s">
        <v>204</v>
      </c>
      <c r="B16" s="39" t="s">
        <v>205</v>
      </c>
      <c r="C16" s="39" t="s">
        <v>187</v>
      </c>
      <c r="D16" s="25" t="s">
        <v>253</v>
      </c>
      <c r="E16" s="25" t="s">
        <v>230</v>
      </c>
      <c r="F16" s="67">
        <v>284.29883</v>
      </c>
      <c r="G16" s="9"/>
      <c r="H16" s="9"/>
      <c r="I16" s="9"/>
      <c r="J16" s="9"/>
      <c r="K16" s="9">
        <v>284.29883</v>
      </c>
      <c r="L16" s="9"/>
      <c r="M16" s="9">
        <v>284.29883</v>
      </c>
      <c r="N16" s="9"/>
      <c r="O16" s="9"/>
      <c r="P16" s="9"/>
      <c r="Q16" s="9"/>
      <c r="R16" s="9"/>
      <c r="S16" s="9"/>
      <c r="T16" s="9"/>
      <c r="U16" s="9"/>
    </row>
    <row r="17" ht="18" spans="1:21">
      <c r="A17" s="39" t="s">
        <v>195</v>
      </c>
      <c r="B17" s="39" t="s">
        <v>192</v>
      </c>
      <c r="C17" s="39" t="s">
        <v>208</v>
      </c>
      <c r="D17" s="25" t="s">
        <v>253</v>
      </c>
      <c r="E17" s="25" t="s">
        <v>223</v>
      </c>
      <c r="F17" s="67">
        <v>12.726277</v>
      </c>
      <c r="G17" s="9"/>
      <c r="H17" s="9"/>
      <c r="I17" s="9"/>
      <c r="J17" s="9"/>
      <c r="K17" s="9">
        <v>12.726277</v>
      </c>
      <c r="L17" s="9"/>
      <c r="M17" s="9">
        <v>12.726277</v>
      </c>
      <c r="N17" s="9"/>
      <c r="O17" s="9"/>
      <c r="P17" s="9"/>
      <c r="Q17" s="9"/>
      <c r="R17" s="9"/>
      <c r="S17" s="9"/>
      <c r="T17" s="9"/>
      <c r="U17" s="9"/>
    </row>
    <row r="18" ht="18" spans="1:21">
      <c r="A18" s="39" t="s">
        <v>195</v>
      </c>
      <c r="B18" s="39" t="s">
        <v>192</v>
      </c>
      <c r="C18" s="39" t="s">
        <v>187</v>
      </c>
      <c r="D18" s="25" t="s">
        <v>253</v>
      </c>
      <c r="E18" s="25" t="s">
        <v>255</v>
      </c>
      <c r="F18" s="67">
        <v>32.704</v>
      </c>
      <c r="G18" s="9"/>
      <c r="H18" s="9"/>
      <c r="I18" s="9"/>
      <c r="J18" s="9"/>
      <c r="K18" s="9">
        <v>32.704</v>
      </c>
      <c r="L18" s="9"/>
      <c r="M18" s="9">
        <v>32.704</v>
      </c>
      <c r="N18" s="9"/>
      <c r="O18" s="9"/>
      <c r="P18" s="9"/>
      <c r="Q18" s="9"/>
      <c r="R18" s="9"/>
      <c r="S18" s="9"/>
      <c r="T18" s="9"/>
      <c r="U18" s="9"/>
    </row>
    <row r="19" ht="18" spans="1:21">
      <c r="A19" s="39" t="s">
        <v>195</v>
      </c>
      <c r="B19" s="39" t="s">
        <v>211</v>
      </c>
      <c r="C19" s="39" t="s">
        <v>199</v>
      </c>
      <c r="D19" s="25" t="s">
        <v>253</v>
      </c>
      <c r="E19" s="25" t="s">
        <v>256</v>
      </c>
      <c r="F19" s="67">
        <v>38.86</v>
      </c>
      <c r="G19" s="9"/>
      <c r="H19" s="9"/>
      <c r="I19" s="9"/>
      <c r="J19" s="9"/>
      <c r="K19" s="9">
        <v>38.86</v>
      </c>
      <c r="L19" s="9"/>
      <c r="M19" s="9">
        <v>38.86</v>
      </c>
      <c r="N19" s="9"/>
      <c r="O19" s="9"/>
      <c r="P19" s="9"/>
      <c r="Q19" s="9"/>
      <c r="R19" s="9"/>
      <c r="S19" s="9"/>
      <c r="T19" s="9"/>
      <c r="U19" s="9"/>
    </row>
    <row r="20" ht="18" spans="1:21">
      <c r="A20" s="39" t="s">
        <v>195</v>
      </c>
      <c r="B20" s="39" t="s">
        <v>187</v>
      </c>
      <c r="C20" s="39" t="s">
        <v>187</v>
      </c>
      <c r="D20" s="25" t="s">
        <v>253</v>
      </c>
      <c r="E20" s="25" t="s">
        <v>257</v>
      </c>
      <c r="F20" s="67">
        <v>321</v>
      </c>
      <c r="G20" s="9"/>
      <c r="H20" s="9"/>
      <c r="I20" s="9"/>
      <c r="J20" s="9"/>
      <c r="K20" s="9">
        <v>321</v>
      </c>
      <c r="L20" s="9"/>
      <c r="M20" s="9">
        <v>321</v>
      </c>
      <c r="N20" s="9"/>
      <c r="O20" s="9"/>
      <c r="P20" s="9"/>
      <c r="Q20" s="9"/>
      <c r="R20" s="9"/>
      <c r="S20" s="9"/>
      <c r="T20" s="9"/>
      <c r="U20" s="9"/>
    </row>
    <row r="21" s="1" customFormat="1" ht="22.9" customHeight="1" spans="1:21">
      <c r="A21" s="66"/>
      <c r="B21" s="66"/>
      <c r="C21" s="66"/>
      <c r="D21" s="26" t="s">
        <v>157</v>
      </c>
      <c r="E21" s="26" t="s">
        <v>158</v>
      </c>
      <c r="F21" s="40">
        <v>1124.06</v>
      </c>
      <c r="G21" s="21">
        <v>643.64</v>
      </c>
      <c r="H21" s="21">
        <v>579.26</v>
      </c>
      <c r="I21" s="21">
        <v>64.38</v>
      </c>
      <c r="J21" s="21">
        <v>0</v>
      </c>
      <c r="K21" s="21">
        <v>480.42</v>
      </c>
      <c r="L21" s="21">
        <v>313.12</v>
      </c>
      <c r="M21" s="21">
        <v>167.3</v>
      </c>
      <c r="N21" s="21"/>
      <c r="O21" s="21"/>
      <c r="P21" s="21"/>
      <c r="Q21" s="21"/>
      <c r="R21" s="21"/>
      <c r="S21" s="21"/>
      <c r="T21" s="21"/>
      <c r="U21" s="21"/>
    </row>
    <row r="22" s="1" customFormat="1" ht="22.9" customHeight="1" spans="1:21">
      <c r="A22" s="39" t="s">
        <v>195</v>
      </c>
      <c r="B22" s="39" t="s">
        <v>192</v>
      </c>
      <c r="C22" s="39" t="s">
        <v>192</v>
      </c>
      <c r="D22" s="25" t="s">
        <v>258</v>
      </c>
      <c r="E22" s="48" t="s">
        <v>197</v>
      </c>
      <c r="F22" s="36">
        <v>417.1497</v>
      </c>
      <c r="G22" s="11">
        <v>417.1497</v>
      </c>
      <c r="H22" s="11">
        <v>417.1497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="1" customFormat="1" ht="22.9" customHeight="1" spans="1:21">
      <c r="A23" s="39">
        <v>201</v>
      </c>
      <c r="B23" s="39" t="s">
        <v>202</v>
      </c>
      <c r="C23" s="39">
        <v>99</v>
      </c>
      <c r="D23" s="25" t="s">
        <v>258</v>
      </c>
      <c r="E23" s="48" t="s">
        <v>224</v>
      </c>
      <c r="F23" s="45">
        <v>20.04</v>
      </c>
      <c r="G23" s="45">
        <v>20.04</v>
      </c>
      <c r="H23" s="45">
        <v>20.04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="1" customFormat="1" ht="22.9" customHeight="1" spans="1:21">
      <c r="A24" s="39" t="s">
        <v>183</v>
      </c>
      <c r="B24" s="39" t="s">
        <v>184</v>
      </c>
      <c r="C24" s="39" t="s">
        <v>184</v>
      </c>
      <c r="D24" s="25" t="s">
        <v>258</v>
      </c>
      <c r="E24" s="48" t="s">
        <v>186</v>
      </c>
      <c r="F24" s="36">
        <v>54.056448</v>
      </c>
      <c r="G24" s="11">
        <v>54.056448</v>
      </c>
      <c r="H24" s="11">
        <v>54.056448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="1" customFormat="1" ht="22.9" customHeight="1" spans="1:21">
      <c r="A25" s="39" t="s">
        <v>183</v>
      </c>
      <c r="B25" s="39" t="s">
        <v>187</v>
      </c>
      <c r="C25" s="39" t="s">
        <v>187</v>
      </c>
      <c r="D25" s="25" t="s">
        <v>258</v>
      </c>
      <c r="E25" s="48" t="s">
        <v>189</v>
      </c>
      <c r="F25" s="36">
        <v>3.378528</v>
      </c>
      <c r="G25" s="11">
        <v>3.378528</v>
      </c>
      <c r="H25" s="11">
        <v>3.378528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="1" customFormat="1" ht="22.9" customHeight="1" spans="1:21">
      <c r="A26" s="39" t="s">
        <v>190</v>
      </c>
      <c r="B26" s="39" t="s">
        <v>191</v>
      </c>
      <c r="C26" s="39" t="s">
        <v>199</v>
      </c>
      <c r="D26" s="25" t="s">
        <v>258</v>
      </c>
      <c r="E26" s="48" t="s">
        <v>219</v>
      </c>
      <c r="F26" s="36">
        <v>32.096016</v>
      </c>
      <c r="G26" s="11">
        <v>32.096016</v>
      </c>
      <c r="H26" s="11">
        <v>32.096016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="1" customFormat="1" ht="22.9" customHeight="1" spans="1:21">
      <c r="A27" s="39" t="s">
        <v>198</v>
      </c>
      <c r="B27" s="39" t="s">
        <v>199</v>
      </c>
      <c r="C27" s="39" t="s">
        <v>192</v>
      </c>
      <c r="D27" s="25" t="s">
        <v>258</v>
      </c>
      <c r="E27" s="48" t="s">
        <v>201</v>
      </c>
      <c r="F27" s="36">
        <v>40.542336</v>
      </c>
      <c r="G27" s="11">
        <v>40.542336</v>
      </c>
      <c r="H27" s="11">
        <v>40.542336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="1" customFormat="1" ht="22.9" customHeight="1" spans="1:21">
      <c r="A28" s="39" t="s">
        <v>214</v>
      </c>
      <c r="B28" s="39" t="s">
        <v>215</v>
      </c>
      <c r="C28" s="39" t="s">
        <v>192</v>
      </c>
      <c r="D28" s="25" t="s">
        <v>258</v>
      </c>
      <c r="E28" s="48" t="s">
        <v>197</v>
      </c>
      <c r="F28" s="36">
        <v>410.8</v>
      </c>
      <c r="G28" s="11">
        <v>64.38</v>
      </c>
      <c r="H28" s="11"/>
      <c r="I28" s="11">
        <v>64.38</v>
      </c>
      <c r="J28" s="11"/>
      <c r="K28" s="11">
        <v>346.42</v>
      </c>
      <c r="L28" s="11">
        <v>313.12</v>
      </c>
      <c r="M28" s="11">
        <v>33.3</v>
      </c>
      <c r="N28" s="11"/>
      <c r="O28" s="11"/>
      <c r="P28" s="11"/>
      <c r="Q28" s="11"/>
      <c r="R28" s="11"/>
      <c r="S28" s="11"/>
      <c r="T28" s="11"/>
      <c r="U28" s="11"/>
    </row>
    <row r="29" s="1" customFormat="1" ht="22.9" customHeight="1" spans="1:21">
      <c r="A29" s="39" t="s">
        <v>195</v>
      </c>
      <c r="B29" s="39" t="s">
        <v>192</v>
      </c>
      <c r="C29" s="39" t="s">
        <v>220</v>
      </c>
      <c r="D29" s="25" t="s">
        <v>258</v>
      </c>
      <c r="E29" s="48" t="s">
        <v>222</v>
      </c>
      <c r="F29" s="45">
        <v>146</v>
      </c>
      <c r="G29" s="11"/>
      <c r="H29" s="45">
        <v>12</v>
      </c>
      <c r="I29" s="45"/>
      <c r="J29" s="11"/>
      <c r="K29" s="45">
        <v>134</v>
      </c>
      <c r="L29" s="11"/>
      <c r="M29" s="45">
        <v>134</v>
      </c>
      <c r="N29" s="11"/>
      <c r="O29" s="11"/>
      <c r="P29" s="11"/>
      <c r="Q29" s="11"/>
      <c r="R29" s="11"/>
      <c r="S29" s="11"/>
      <c r="T29" s="11"/>
      <c r="U29" s="11"/>
    </row>
    <row r="30" s="2" customFormat="1" ht="22.8" customHeight="1" spans="1:21">
      <c r="A30" s="66"/>
      <c r="B30" s="66"/>
      <c r="C30" s="66"/>
      <c r="D30" s="26" t="s">
        <v>159</v>
      </c>
      <c r="E30" s="26" t="s">
        <v>160</v>
      </c>
      <c r="F30" s="38">
        <v>100.53414</v>
      </c>
      <c r="G30" s="7">
        <v>63.80414</v>
      </c>
      <c r="H30" s="7">
        <v>56.60414</v>
      </c>
      <c r="I30" s="7">
        <v>7.2</v>
      </c>
      <c r="J30" s="7">
        <v>0</v>
      </c>
      <c r="K30" s="7">
        <v>36.73</v>
      </c>
      <c r="L30" s="7">
        <v>33.13</v>
      </c>
      <c r="M30" s="7">
        <v>3.6</v>
      </c>
      <c r="N30" s="7"/>
      <c r="O30" s="7"/>
      <c r="P30" s="7"/>
      <c r="Q30" s="7"/>
      <c r="R30" s="7"/>
      <c r="S30" s="7"/>
      <c r="T30" s="7"/>
      <c r="U30" s="7"/>
    </row>
    <row r="31" s="2" customFormat="1" ht="22.8" customHeight="1" spans="1:21">
      <c r="A31" s="39" t="s">
        <v>195</v>
      </c>
      <c r="B31" s="39" t="s">
        <v>192</v>
      </c>
      <c r="C31" s="39" t="s">
        <v>192</v>
      </c>
      <c r="D31" s="25" t="s">
        <v>259</v>
      </c>
      <c r="E31" s="48" t="s">
        <v>197</v>
      </c>
      <c r="F31" s="27">
        <v>87.15</v>
      </c>
      <c r="G31" s="9">
        <v>50.42</v>
      </c>
      <c r="H31" s="9">
        <v>43.22</v>
      </c>
      <c r="I31" s="9">
        <v>7.2</v>
      </c>
      <c r="J31" s="9"/>
      <c r="K31" s="9">
        <v>36.73</v>
      </c>
      <c r="L31" s="9">
        <v>33.13</v>
      </c>
      <c r="M31" s="9">
        <v>3.6</v>
      </c>
      <c r="N31" s="9"/>
      <c r="O31" s="9"/>
      <c r="P31" s="9"/>
      <c r="Q31" s="9"/>
      <c r="R31" s="9"/>
      <c r="S31" s="9"/>
      <c r="T31" s="9"/>
      <c r="U31" s="9"/>
    </row>
    <row r="32" s="2" customFormat="1" ht="22.8" customHeight="1" spans="1:21">
      <c r="A32" s="39" t="s">
        <v>183</v>
      </c>
      <c r="B32" s="39" t="s">
        <v>184</v>
      </c>
      <c r="C32" s="39" t="s">
        <v>184</v>
      </c>
      <c r="D32" s="25" t="s">
        <v>259</v>
      </c>
      <c r="E32" s="48" t="s">
        <v>186</v>
      </c>
      <c r="F32" s="27">
        <v>5.56224</v>
      </c>
      <c r="G32" s="9">
        <v>5.56224</v>
      </c>
      <c r="H32" s="9">
        <v>5.56224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="2" customFormat="1" ht="22.8" customHeight="1" spans="1:21">
      <c r="A33" s="39" t="s">
        <v>183</v>
      </c>
      <c r="B33" s="39" t="s">
        <v>187</v>
      </c>
      <c r="C33" s="39" t="s">
        <v>187</v>
      </c>
      <c r="D33" s="25" t="s">
        <v>259</v>
      </c>
      <c r="E33" s="48" t="s">
        <v>189</v>
      </c>
      <c r="F33" s="27">
        <v>0.34764</v>
      </c>
      <c r="G33" s="9">
        <v>0.34764</v>
      </c>
      <c r="H33" s="9">
        <v>0.34764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="2" customFormat="1" ht="22.8" customHeight="1" spans="1:21">
      <c r="A34" s="39" t="s">
        <v>190</v>
      </c>
      <c r="B34" s="39" t="s">
        <v>191</v>
      </c>
      <c r="C34" s="39" t="s">
        <v>199</v>
      </c>
      <c r="D34" s="25" t="s">
        <v>259</v>
      </c>
      <c r="E34" s="48" t="s">
        <v>219</v>
      </c>
      <c r="F34" s="27">
        <v>3.30258</v>
      </c>
      <c r="G34" s="9">
        <v>3.30258</v>
      </c>
      <c r="H34" s="9">
        <v>3.30258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="2" customFormat="1" ht="22.8" customHeight="1" spans="1:21">
      <c r="A35" s="39" t="s">
        <v>198</v>
      </c>
      <c r="B35" s="39" t="s">
        <v>199</v>
      </c>
      <c r="C35" s="39" t="s">
        <v>192</v>
      </c>
      <c r="D35" s="25" t="s">
        <v>259</v>
      </c>
      <c r="E35" s="48" t="s">
        <v>201</v>
      </c>
      <c r="F35" s="27">
        <v>4.17168</v>
      </c>
      <c r="G35" s="9">
        <v>4.17168</v>
      </c>
      <c r="H35" s="9">
        <v>4.17168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="2" customFormat="1" ht="22.8" customHeight="1" spans="1:21">
      <c r="A36" s="66"/>
      <c r="B36" s="66"/>
      <c r="C36" s="66"/>
      <c r="D36" s="26" t="s">
        <v>161</v>
      </c>
      <c r="E36" s="26" t="s">
        <v>162</v>
      </c>
      <c r="F36" s="7">
        <f t="shared" ref="F36:F42" si="2">G36+K36</f>
        <v>954.112573</v>
      </c>
      <c r="G36" s="7">
        <f t="shared" ref="G36:G42" si="3">H36+I36+J36</f>
        <v>440.20298</v>
      </c>
      <c r="H36" s="7">
        <v>338.713172</v>
      </c>
      <c r="I36" s="7">
        <f>SUM(I37:I42)</f>
        <v>101.489808</v>
      </c>
      <c r="J36" s="7">
        <v>0</v>
      </c>
      <c r="K36" s="7">
        <f>L36+M36</f>
        <v>513.909593</v>
      </c>
      <c r="L36" s="7">
        <v>116.79</v>
      </c>
      <c r="M36" s="7">
        <f>SUM(M37:M42)</f>
        <v>397.119593</v>
      </c>
      <c r="N36" s="7"/>
      <c r="O36" s="7"/>
      <c r="P36" s="7"/>
      <c r="Q36" s="7"/>
      <c r="R36" s="7"/>
      <c r="S36" s="7"/>
      <c r="T36" s="7"/>
      <c r="U36" s="7"/>
    </row>
    <row r="37" s="2" customFormat="1" ht="22.8" customHeight="1" spans="1:21">
      <c r="A37" s="39" t="s">
        <v>195</v>
      </c>
      <c r="B37" s="39" t="s">
        <v>192</v>
      </c>
      <c r="C37" s="39" t="s">
        <v>192</v>
      </c>
      <c r="D37" s="25" t="s">
        <v>260</v>
      </c>
      <c r="E37" s="48" t="s">
        <v>197</v>
      </c>
      <c r="F37" s="9">
        <f t="shared" si="2"/>
        <v>824.284001</v>
      </c>
      <c r="G37" s="9">
        <f t="shared" si="3"/>
        <v>310.374408</v>
      </c>
      <c r="H37" s="9">
        <v>257.4908</v>
      </c>
      <c r="I37" s="9">
        <f>40.44+12.443608</f>
        <v>52.883608</v>
      </c>
      <c r="J37" s="9"/>
      <c r="K37" s="9">
        <f>L37+M37</f>
        <v>513.909593</v>
      </c>
      <c r="L37" s="9">
        <v>116.79</v>
      </c>
      <c r="M37" s="9">
        <f>387.07+10.049593</f>
        <v>397.119593</v>
      </c>
      <c r="N37" s="9"/>
      <c r="O37" s="9"/>
      <c r="P37" s="9"/>
      <c r="Q37" s="9"/>
      <c r="R37" s="9"/>
      <c r="S37" s="9"/>
      <c r="T37" s="9"/>
      <c r="U37" s="9"/>
    </row>
    <row r="38" s="2" customFormat="1" ht="22.8" customHeight="1" spans="1:21">
      <c r="A38" s="39" t="s">
        <v>183</v>
      </c>
      <c r="B38" s="39" t="s">
        <v>184</v>
      </c>
      <c r="C38" s="39" t="s">
        <v>184</v>
      </c>
      <c r="D38" s="25" t="s">
        <v>260</v>
      </c>
      <c r="E38" s="48" t="s">
        <v>186</v>
      </c>
      <c r="F38" s="9">
        <f t="shared" si="2"/>
        <v>33.754752</v>
      </c>
      <c r="G38" s="9">
        <f t="shared" si="3"/>
        <v>33.754752</v>
      </c>
      <c r="H38" s="9">
        <v>33.754752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="2" customFormat="1" ht="22.8" customHeight="1" spans="1:21">
      <c r="A39" s="39" t="s">
        <v>183</v>
      </c>
      <c r="B39" s="39" t="s">
        <v>187</v>
      </c>
      <c r="C39" s="39" t="s">
        <v>187</v>
      </c>
      <c r="D39" s="25" t="s">
        <v>260</v>
      </c>
      <c r="E39" s="48" t="s">
        <v>189</v>
      </c>
      <c r="F39" s="9">
        <f t="shared" si="2"/>
        <v>2.109672</v>
      </c>
      <c r="G39" s="9">
        <f t="shared" si="3"/>
        <v>2.109672</v>
      </c>
      <c r="H39" s="9">
        <v>2.109672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="2" customFormat="1" ht="22.8" customHeight="1" spans="1:21">
      <c r="A40" s="39" t="s">
        <v>190</v>
      </c>
      <c r="B40" s="39" t="s">
        <v>191</v>
      </c>
      <c r="C40" s="39" t="s">
        <v>199</v>
      </c>
      <c r="D40" s="25" t="s">
        <v>260</v>
      </c>
      <c r="E40" s="48" t="s">
        <v>219</v>
      </c>
      <c r="F40" s="9">
        <f t="shared" si="2"/>
        <v>20.041884</v>
      </c>
      <c r="G40" s="9">
        <f t="shared" si="3"/>
        <v>20.041884</v>
      </c>
      <c r="H40" s="9">
        <v>20.041884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="2" customFormat="1" ht="22.8" customHeight="1" spans="1:21">
      <c r="A41" s="39" t="s">
        <v>198</v>
      </c>
      <c r="B41" s="39" t="s">
        <v>199</v>
      </c>
      <c r="C41" s="39" t="s">
        <v>192</v>
      </c>
      <c r="D41" s="25" t="s">
        <v>260</v>
      </c>
      <c r="E41" s="48" t="s">
        <v>201</v>
      </c>
      <c r="F41" s="9">
        <f t="shared" si="2"/>
        <v>25.316064</v>
      </c>
      <c r="G41" s="9">
        <f t="shared" si="3"/>
        <v>25.316064</v>
      </c>
      <c r="H41" s="9">
        <v>25.316064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="2" customFormat="1" ht="22.8" customHeight="1" spans="1:21">
      <c r="A42" s="39">
        <v>214</v>
      </c>
      <c r="B42" s="39" t="s">
        <v>192</v>
      </c>
      <c r="C42" s="39">
        <v>23</v>
      </c>
      <c r="D42" s="25">
        <v>414004</v>
      </c>
      <c r="E42" s="48" t="s">
        <v>223</v>
      </c>
      <c r="F42" s="9">
        <f t="shared" si="2"/>
        <v>48.6062</v>
      </c>
      <c r="G42" s="9">
        <f t="shared" si="3"/>
        <v>48.6062</v>
      </c>
      <c r="H42" s="9"/>
      <c r="I42" s="9">
        <v>48.6062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="2" customFormat="1" ht="22.8" customHeight="1" spans="1:21">
      <c r="A43" s="66"/>
      <c r="B43" s="66"/>
      <c r="C43" s="66"/>
      <c r="D43" s="26" t="s">
        <v>163</v>
      </c>
      <c r="E43" s="26" t="s">
        <v>164</v>
      </c>
      <c r="F43" s="38">
        <f t="shared" ref="F43:M43" si="4">SUM(F44:F50)</f>
        <v>248.655719</v>
      </c>
      <c r="G43" s="38">
        <f t="shared" si="4"/>
        <v>174.125672</v>
      </c>
      <c r="H43" s="38">
        <f t="shared" si="4"/>
        <v>155.405672</v>
      </c>
      <c r="I43" s="38">
        <f t="shared" si="4"/>
        <v>18.72</v>
      </c>
      <c r="J43" s="38">
        <f t="shared" si="4"/>
        <v>0</v>
      </c>
      <c r="K43" s="38">
        <f t="shared" si="4"/>
        <v>74.530047</v>
      </c>
      <c r="L43" s="38">
        <f t="shared" si="4"/>
        <v>43.730047</v>
      </c>
      <c r="M43" s="38">
        <f t="shared" si="4"/>
        <v>30.8</v>
      </c>
      <c r="N43" s="7"/>
      <c r="O43" s="7"/>
      <c r="P43" s="7"/>
      <c r="Q43" s="7"/>
      <c r="R43" s="7"/>
      <c r="S43" s="7"/>
      <c r="T43" s="7"/>
      <c r="U43" s="7"/>
    </row>
    <row r="44" s="2" customFormat="1" ht="22.8" customHeight="1" spans="1:21">
      <c r="A44" s="39" t="s">
        <v>195</v>
      </c>
      <c r="B44" s="39" t="s">
        <v>192</v>
      </c>
      <c r="C44" s="39" t="s">
        <v>192</v>
      </c>
      <c r="D44" s="25" t="s">
        <v>261</v>
      </c>
      <c r="E44" s="48" t="s">
        <v>197</v>
      </c>
      <c r="F44" s="9">
        <f t="shared" ref="F44:F51" si="5">G44+K44</f>
        <v>201.569</v>
      </c>
      <c r="G44" s="9">
        <f t="shared" ref="G44:G50" si="6">H44+I44+J44</f>
        <v>127.039</v>
      </c>
      <c r="H44" s="9">
        <v>108.319</v>
      </c>
      <c r="I44" s="9">
        <v>18.72</v>
      </c>
      <c r="J44" s="9"/>
      <c r="K44" s="9">
        <f t="shared" ref="K44:K50" si="7">L44+M44</f>
        <v>74.53</v>
      </c>
      <c r="L44" s="9">
        <v>43.73</v>
      </c>
      <c r="M44" s="9">
        <v>30.8</v>
      </c>
      <c r="N44" s="9"/>
      <c r="O44" s="9"/>
      <c r="P44" s="9"/>
      <c r="Q44" s="9"/>
      <c r="R44" s="9"/>
      <c r="S44" s="9"/>
      <c r="T44" s="9"/>
      <c r="U44" s="9"/>
    </row>
    <row r="45" s="2" customFormat="1" ht="22.8" customHeight="1" spans="1:21">
      <c r="A45" s="39" t="s">
        <v>183</v>
      </c>
      <c r="B45" s="39" t="s">
        <v>184</v>
      </c>
      <c r="C45" s="39" t="s">
        <v>184</v>
      </c>
      <c r="D45" s="25" t="s">
        <v>261</v>
      </c>
      <c r="E45" s="48" t="s">
        <v>186</v>
      </c>
      <c r="F45" s="9">
        <f t="shared" si="5"/>
        <v>14.034048</v>
      </c>
      <c r="G45" s="9">
        <f t="shared" si="6"/>
        <v>14.034048</v>
      </c>
      <c r="H45" s="9">
        <v>14.034048</v>
      </c>
      <c r="I45" s="9"/>
      <c r="J45" s="9"/>
      <c r="K45" s="9">
        <f t="shared" si="7"/>
        <v>0</v>
      </c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="2" customFormat="1" ht="22.8" customHeight="1" spans="1:21">
      <c r="A46" s="39" t="s">
        <v>183</v>
      </c>
      <c r="B46" s="39" t="s">
        <v>187</v>
      </c>
      <c r="C46" s="39" t="s">
        <v>187</v>
      </c>
      <c r="D46" s="25" t="s">
        <v>261</v>
      </c>
      <c r="E46" s="48" t="s">
        <v>189</v>
      </c>
      <c r="F46" s="9">
        <f t="shared" si="5"/>
        <v>0.877128</v>
      </c>
      <c r="G46" s="9">
        <f t="shared" si="6"/>
        <v>0.877128</v>
      </c>
      <c r="H46" s="9">
        <v>0.877128</v>
      </c>
      <c r="I46" s="9"/>
      <c r="J46" s="9"/>
      <c r="K46" s="9">
        <f t="shared" si="7"/>
        <v>0</v>
      </c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="2" customFormat="1" ht="22.8" customHeight="1" spans="1:21">
      <c r="A47" s="39" t="s">
        <v>190</v>
      </c>
      <c r="B47" s="39" t="s">
        <v>191</v>
      </c>
      <c r="C47" s="39" t="s">
        <v>199</v>
      </c>
      <c r="D47" s="25" t="s">
        <v>261</v>
      </c>
      <c r="E47" s="48" t="s">
        <v>219</v>
      </c>
      <c r="F47" s="9">
        <f t="shared" si="5"/>
        <v>8.332716</v>
      </c>
      <c r="G47" s="9">
        <f t="shared" si="6"/>
        <v>8.332716</v>
      </c>
      <c r="H47" s="9">
        <v>8.332716</v>
      </c>
      <c r="I47" s="9"/>
      <c r="J47" s="9"/>
      <c r="K47" s="9">
        <f t="shared" si="7"/>
        <v>0</v>
      </c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="2" customFormat="1" ht="22.8" customHeight="1" spans="1:21">
      <c r="A48" s="39" t="s">
        <v>198</v>
      </c>
      <c r="B48" s="39" t="s">
        <v>199</v>
      </c>
      <c r="C48" s="39" t="s">
        <v>192</v>
      </c>
      <c r="D48" s="25" t="s">
        <v>261</v>
      </c>
      <c r="E48" s="48" t="s">
        <v>201</v>
      </c>
      <c r="F48" s="9">
        <f t="shared" si="5"/>
        <v>10.525536</v>
      </c>
      <c r="G48" s="9">
        <f t="shared" si="6"/>
        <v>10.525536</v>
      </c>
      <c r="H48" s="9">
        <v>10.525536</v>
      </c>
      <c r="I48" s="9"/>
      <c r="J48" s="9"/>
      <c r="K48" s="9">
        <f t="shared" si="7"/>
        <v>0</v>
      </c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="2" customFormat="1" ht="18" spans="1:21">
      <c r="A49" s="39">
        <v>214</v>
      </c>
      <c r="B49" s="39">
        <v>1</v>
      </c>
      <c r="C49" s="39">
        <v>12</v>
      </c>
      <c r="D49" s="25" t="s">
        <v>261</v>
      </c>
      <c r="E49" s="25" t="s">
        <v>222</v>
      </c>
      <c r="F49" s="9">
        <f t="shared" si="5"/>
        <v>5.667291</v>
      </c>
      <c r="G49" s="9">
        <f t="shared" si="6"/>
        <v>5.667244</v>
      </c>
      <c r="H49" s="9">
        <v>5.667244</v>
      </c>
      <c r="I49" s="9"/>
      <c r="J49" s="9"/>
      <c r="K49" s="9">
        <f t="shared" si="7"/>
        <v>4.7e-5</v>
      </c>
      <c r="L49" s="9">
        <v>4.7e-5</v>
      </c>
      <c r="M49" s="9"/>
      <c r="N49" s="39"/>
      <c r="O49" s="39"/>
      <c r="P49" s="39"/>
      <c r="Q49" s="39"/>
      <c r="R49" s="39"/>
      <c r="S49" s="39"/>
      <c r="T49" s="39"/>
      <c r="U49" s="39"/>
    </row>
    <row r="50" s="2" customFormat="1" ht="27" spans="1:21">
      <c r="A50" s="39">
        <v>201</v>
      </c>
      <c r="B50" s="39">
        <v>3</v>
      </c>
      <c r="C50" s="39">
        <v>99</v>
      </c>
      <c r="D50" s="25" t="s">
        <v>261</v>
      </c>
      <c r="E50" s="25" t="s">
        <v>224</v>
      </c>
      <c r="F50" s="9">
        <f t="shared" si="5"/>
        <v>7.65</v>
      </c>
      <c r="G50" s="9">
        <f t="shared" si="6"/>
        <v>7.65</v>
      </c>
      <c r="H50" s="9">
        <v>7.65</v>
      </c>
      <c r="I50" s="9"/>
      <c r="J50" s="9"/>
      <c r="K50" s="9">
        <f t="shared" si="7"/>
        <v>0</v>
      </c>
      <c r="L50" s="9"/>
      <c r="M50" s="9"/>
      <c r="N50" s="39"/>
      <c r="O50" s="39"/>
      <c r="P50" s="39"/>
      <c r="Q50" s="39"/>
      <c r="R50" s="39"/>
      <c r="S50" s="39"/>
      <c r="T50" s="39"/>
      <c r="U50" s="39"/>
    </row>
    <row r="51" s="2" customFormat="1" ht="22.8" customHeight="1" spans="1:21">
      <c r="A51" s="66"/>
      <c r="B51" s="66"/>
      <c r="C51" s="66"/>
      <c r="D51" s="26" t="s">
        <v>165</v>
      </c>
      <c r="E51" s="26" t="s">
        <v>166</v>
      </c>
      <c r="F51" s="38">
        <f t="shared" si="5"/>
        <v>311.838</v>
      </c>
      <c r="G51" s="7">
        <v>186.078</v>
      </c>
      <c r="H51" s="7">
        <v>169.2181</v>
      </c>
      <c r="I51" s="7">
        <v>16.86</v>
      </c>
      <c r="J51" s="7">
        <v>0</v>
      </c>
      <c r="K51" s="7">
        <v>125.76</v>
      </c>
      <c r="L51" s="7">
        <v>32.16</v>
      </c>
      <c r="M51" s="9">
        <v>93.6</v>
      </c>
      <c r="N51" s="7"/>
      <c r="O51" s="7"/>
      <c r="P51" s="7"/>
      <c r="Q51" s="7"/>
      <c r="R51" s="7"/>
      <c r="S51" s="7"/>
      <c r="T51" s="7"/>
      <c r="U51" s="7"/>
    </row>
    <row r="52" s="2" customFormat="1" ht="22.8" customHeight="1" spans="1:21">
      <c r="A52" s="39" t="s">
        <v>195</v>
      </c>
      <c r="B52" s="39" t="s">
        <v>192</v>
      </c>
      <c r="C52" s="39" t="s">
        <v>220</v>
      </c>
      <c r="D52" s="25" t="s">
        <v>262</v>
      </c>
      <c r="E52" s="48" t="s">
        <v>222</v>
      </c>
      <c r="F52" s="27">
        <v>246.86</v>
      </c>
      <c r="G52" s="9">
        <v>121.1043</v>
      </c>
      <c r="H52" s="9">
        <v>104.2443</v>
      </c>
      <c r="I52" s="9">
        <v>16.86</v>
      </c>
      <c r="J52" s="9"/>
      <c r="K52" s="9">
        <v>125.76</v>
      </c>
      <c r="L52" s="9">
        <v>32.16</v>
      </c>
      <c r="M52" s="9">
        <v>93.6</v>
      </c>
      <c r="N52" s="9"/>
      <c r="O52" s="9"/>
      <c r="P52" s="9"/>
      <c r="Q52" s="9"/>
      <c r="R52" s="9"/>
      <c r="S52" s="9"/>
      <c r="T52" s="9"/>
      <c r="U52" s="9"/>
    </row>
    <row r="53" s="2" customFormat="1" ht="22.8" customHeight="1" spans="1:21">
      <c r="A53" s="39" t="s">
        <v>183</v>
      </c>
      <c r="B53" s="39" t="s">
        <v>184</v>
      </c>
      <c r="C53" s="39" t="s">
        <v>184</v>
      </c>
      <c r="D53" s="25" t="s">
        <v>262</v>
      </c>
      <c r="E53" s="48" t="s">
        <v>186</v>
      </c>
      <c r="F53" s="27">
        <v>13.632768</v>
      </c>
      <c r="G53" s="9">
        <v>13.632768</v>
      </c>
      <c r="H53" s="9">
        <v>13.632768</v>
      </c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="2" customFormat="1" ht="22.8" customHeight="1" spans="1:21">
      <c r="A54" s="39" t="s">
        <v>183</v>
      </c>
      <c r="B54" s="39" t="s">
        <v>187</v>
      </c>
      <c r="C54" s="39" t="s">
        <v>187</v>
      </c>
      <c r="D54" s="25" t="s">
        <v>262</v>
      </c>
      <c r="E54" s="48" t="s">
        <v>189</v>
      </c>
      <c r="F54" s="27">
        <v>0.852048</v>
      </c>
      <c r="G54" s="9">
        <v>0.852048</v>
      </c>
      <c r="H54" s="9">
        <v>0.852048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="2" customFormat="1" ht="22.8" customHeight="1" spans="1:21">
      <c r="A55" s="39" t="s">
        <v>190</v>
      </c>
      <c r="B55" s="39" t="s">
        <v>191</v>
      </c>
      <c r="C55" s="39" t="s">
        <v>199</v>
      </c>
      <c r="D55" s="25" t="s">
        <v>262</v>
      </c>
      <c r="E55" s="48" t="s">
        <v>219</v>
      </c>
      <c r="F55" s="27">
        <v>8.094456</v>
      </c>
      <c r="G55" s="9">
        <v>8.094456</v>
      </c>
      <c r="H55" s="9">
        <v>8.094456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="2" customFormat="1" ht="22.8" customHeight="1" spans="1:21">
      <c r="A56" s="39" t="s">
        <v>198</v>
      </c>
      <c r="B56" s="39" t="s">
        <v>199</v>
      </c>
      <c r="C56" s="39" t="s">
        <v>192</v>
      </c>
      <c r="D56" s="25" t="s">
        <v>262</v>
      </c>
      <c r="E56" s="48" t="s">
        <v>201</v>
      </c>
      <c r="F56" s="27">
        <v>10.224576</v>
      </c>
      <c r="G56" s="9">
        <v>10.224576</v>
      </c>
      <c r="H56" s="9">
        <v>10.224576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="2" customFormat="1" ht="18" customHeight="1" spans="1:21">
      <c r="A57" s="39">
        <v>201</v>
      </c>
      <c r="B57" s="39" t="s">
        <v>202</v>
      </c>
      <c r="C57" s="39">
        <v>99</v>
      </c>
      <c r="D57" s="25">
        <v>2010399</v>
      </c>
      <c r="E57" s="48" t="s">
        <v>203</v>
      </c>
      <c r="F57" s="27">
        <v>32.17</v>
      </c>
      <c r="G57" s="9">
        <v>32.17</v>
      </c>
      <c r="H57" s="9">
        <v>32.17</v>
      </c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</row>
    <row r="58" s="2" customFormat="1" ht="22.8" customHeight="1" spans="1:21">
      <c r="A58" s="66"/>
      <c r="B58" s="66"/>
      <c r="C58" s="66"/>
      <c r="D58" s="26" t="s">
        <v>167</v>
      </c>
      <c r="E58" s="26" t="s">
        <v>168</v>
      </c>
      <c r="F58" s="38">
        <f t="shared" ref="F58:K58" si="8">SUM(F59:F64)</f>
        <v>349.05699</v>
      </c>
      <c r="G58" s="38">
        <f t="shared" si="8"/>
        <v>164.05699</v>
      </c>
      <c r="H58" s="38">
        <f t="shared" si="8"/>
        <v>126.67699</v>
      </c>
      <c r="I58" s="38">
        <f t="shared" si="8"/>
        <v>37.38</v>
      </c>
      <c r="J58" s="38">
        <f t="shared" si="8"/>
        <v>0</v>
      </c>
      <c r="K58" s="38">
        <f t="shared" si="8"/>
        <v>185</v>
      </c>
      <c r="L58" s="7">
        <v>0</v>
      </c>
      <c r="M58" s="7"/>
      <c r="N58" s="7"/>
      <c r="O58" s="7"/>
      <c r="P58" s="7"/>
      <c r="Q58" s="7"/>
      <c r="R58" s="7"/>
      <c r="S58" s="7"/>
      <c r="T58" s="7"/>
      <c r="U58" s="7">
        <v>185</v>
      </c>
    </row>
    <row r="59" s="2" customFormat="1" ht="22.8" customHeight="1" spans="1:21">
      <c r="A59" s="39" t="s">
        <v>195</v>
      </c>
      <c r="B59" s="39" t="s">
        <v>192</v>
      </c>
      <c r="C59" s="39" t="s">
        <v>220</v>
      </c>
      <c r="D59" s="25" t="s">
        <v>263</v>
      </c>
      <c r="E59" s="48" t="s">
        <v>222</v>
      </c>
      <c r="F59" s="27">
        <f t="shared" ref="F59:F64" si="9">G59+K59</f>
        <v>314.0077</v>
      </c>
      <c r="G59" s="9">
        <f t="shared" ref="G59:G64" si="10">H59+I59+J59</f>
        <v>129.0077</v>
      </c>
      <c r="H59" s="9">
        <v>91.6277</v>
      </c>
      <c r="I59" s="9">
        <f>16.38+21</f>
        <v>37.38</v>
      </c>
      <c r="J59" s="9"/>
      <c r="K59" s="9">
        <v>185</v>
      </c>
      <c r="L59" s="9"/>
      <c r="M59" s="9"/>
      <c r="N59" s="9"/>
      <c r="O59" s="9"/>
      <c r="P59" s="9"/>
      <c r="Q59" s="9"/>
      <c r="R59" s="9"/>
      <c r="S59" s="9"/>
      <c r="T59" s="9"/>
      <c r="U59" s="9">
        <v>185</v>
      </c>
    </row>
    <row r="60" s="2" customFormat="1" ht="22.8" customHeight="1" spans="1:21">
      <c r="A60" s="39" t="s">
        <v>183</v>
      </c>
      <c r="B60" s="39" t="s">
        <v>184</v>
      </c>
      <c r="C60" s="39" t="s">
        <v>184</v>
      </c>
      <c r="D60" s="25" t="s">
        <v>263</v>
      </c>
      <c r="E60" s="48" t="s">
        <v>186</v>
      </c>
      <c r="F60" s="27">
        <f t="shared" si="9"/>
        <v>11.86464</v>
      </c>
      <c r="G60" s="9">
        <f t="shared" si="10"/>
        <v>11.86464</v>
      </c>
      <c r="H60" s="9">
        <v>11.86464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="2" customFormat="1" ht="22.8" customHeight="1" spans="1:21">
      <c r="A61" s="39" t="s">
        <v>183</v>
      </c>
      <c r="B61" s="39" t="s">
        <v>187</v>
      </c>
      <c r="C61" s="39" t="s">
        <v>187</v>
      </c>
      <c r="D61" s="25" t="s">
        <v>263</v>
      </c>
      <c r="E61" s="48" t="s">
        <v>189</v>
      </c>
      <c r="F61" s="27">
        <f t="shared" si="9"/>
        <v>0.74154</v>
      </c>
      <c r="G61" s="9">
        <f t="shared" si="10"/>
        <v>0.74154</v>
      </c>
      <c r="H61" s="9">
        <v>0.74154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="2" customFormat="1" ht="22.8" customHeight="1" spans="1:21">
      <c r="A62" s="39" t="s">
        <v>190</v>
      </c>
      <c r="B62" s="39" t="s">
        <v>191</v>
      </c>
      <c r="C62" s="39" t="s">
        <v>192</v>
      </c>
      <c r="D62" s="25" t="s">
        <v>263</v>
      </c>
      <c r="E62" s="48" t="s">
        <v>194</v>
      </c>
      <c r="F62" s="27">
        <f t="shared" si="9"/>
        <v>7.04463</v>
      </c>
      <c r="G62" s="9">
        <f t="shared" si="10"/>
        <v>7.04463</v>
      </c>
      <c r="H62" s="9">
        <v>7.04463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="2" customFormat="1" ht="22.8" customHeight="1" spans="1:21">
      <c r="A63" s="39" t="s">
        <v>198</v>
      </c>
      <c r="B63" s="39" t="s">
        <v>199</v>
      </c>
      <c r="C63" s="39" t="s">
        <v>192</v>
      </c>
      <c r="D63" s="25" t="s">
        <v>263</v>
      </c>
      <c r="E63" s="48" t="s">
        <v>201</v>
      </c>
      <c r="F63" s="27">
        <f t="shared" si="9"/>
        <v>8.89848</v>
      </c>
      <c r="G63" s="9">
        <f t="shared" si="10"/>
        <v>8.89848</v>
      </c>
      <c r="H63" s="9">
        <v>8.89848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="2" customFormat="1" ht="27" spans="1:21">
      <c r="A64" s="39">
        <v>201</v>
      </c>
      <c r="B64" s="39" t="s">
        <v>202</v>
      </c>
      <c r="C64" s="39">
        <v>99</v>
      </c>
      <c r="D64" s="25" t="s">
        <v>263</v>
      </c>
      <c r="E64" s="25" t="s">
        <v>224</v>
      </c>
      <c r="F64" s="27">
        <f t="shared" si="9"/>
        <v>6.5</v>
      </c>
      <c r="G64" s="9">
        <f t="shared" si="10"/>
        <v>6.5</v>
      </c>
      <c r="H64" s="9">
        <v>6.5</v>
      </c>
      <c r="I64" s="27"/>
      <c r="J64" s="9"/>
      <c r="K64" s="9"/>
      <c r="L64" s="27"/>
      <c r="M64" s="9"/>
      <c r="N64" s="9"/>
      <c r="O64" s="27"/>
      <c r="P64" s="9"/>
      <c r="Q64" s="9"/>
      <c r="R64" s="27"/>
      <c r="S64" s="9"/>
      <c r="T64" s="9"/>
      <c r="U64" s="27"/>
    </row>
    <row r="65" customFormat="1" ht="22.9" customHeight="1" spans="1:21">
      <c r="A65" s="66"/>
      <c r="B65" s="66"/>
      <c r="C65" s="66"/>
      <c r="D65" s="26" t="s">
        <v>169</v>
      </c>
      <c r="E65" s="26" t="s">
        <v>170</v>
      </c>
      <c r="F65" s="69">
        <v>1734.42</v>
      </c>
      <c r="G65" s="7">
        <v>244.51</v>
      </c>
      <c r="H65" s="7">
        <v>219.43</v>
      </c>
      <c r="I65" s="7">
        <v>25.08</v>
      </c>
      <c r="J65" s="7">
        <v>0</v>
      </c>
      <c r="K65" s="7">
        <v>1489.91</v>
      </c>
      <c r="L65" s="7">
        <v>99.64</v>
      </c>
      <c r="M65" s="7">
        <v>10.8</v>
      </c>
      <c r="N65" s="7"/>
      <c r="O65" s="7"/>
      <c r="P65" s="7"/>
      <c r="Q65" s="7">
        <v>1379.47</v>
      </c>
      <c r="R65" s="7"/>
      <c r="S65" s="7"/>
      <c r="T65" s="7"/>
      <c r="U65" s="7"/>
    </row>
    <row r="66" customFormat="1" ht="22.9" customHeight="1" spans="1:21">
      <c r="A66" s="39" t="s">
        <v>195</v>
      </c>
      <c r="B66" s="39" t="s">
        <v>192</v>
      </c>
      <c r="C66" s="39" t="s">
        <v>192</v>
      </c>
      <c r="D66" s="25" t="s">
        <v>264</v>
      </c>
      <c r="E66" s="48" t="s">
        <v>197</v>
      </c>
      <c r="F66" s="27">
        <v>296.0552</v>
      </c>
      <c r="G66" s="9">
        <v>185.6152</v>
      </c>
      <c r="H66" s="9">
        <v>160.5352</v>
      </c>
      <c r="I66" s="9">
        <v>25.08</v>
      </c>
      <c r="J66" s="9"/>
      <c r="K66" s="9">
        <v>110.44</v>
      </c>
      <c r="L66" s="9">
        <v>99.64</v>
      </c>
      <c r="M66" s="9">
        <v>10.8</v>
      </c>
      <c r="N66" s="9"/>
      <c r="O66" s="9"/>
      <c r="P66" s="9"/>
      <c r="Q66" s="9"/>
      <c r="R66" s="9"/>
      <c r="S66" s="9"/>
      <c r="T66" s="9"/>
      <c r="U66" s="9"/>
    </row>
    <row r="67" customFormat="1" ht="22.9" customHeight="1" spans="1:21">
      <c r="A67" s="39" t="s">
        <v>183</v>
      </c>
      <c r="B67" s="39" t="s">
        <v>184</v>
      </c>
      <c r="C67" s="39" t="s">
        <v>184</v>
      </c>
      <c r="D67" s="25" t="s">
        <v>264</v>
      </c>
      <c r="E67" s="48" t="s">
        <v>186</v>
      </c>
      <c r="F67" s="27">
        <v>21.05568</v>
      </c>
      <c r="G67" s="9">
        <v>21.05568</v>
      </c>
      <c r="H67" s="9">
        <v>21.05568</v>
      </c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customFormat="1" ht="22.9" customHeight="1" spans="1:21">
      <c r="A68" s="39" t="s">
        <v>183</v>
      </c>
      <c r="B68" s="39" t="s">
        <v>187</v>
      </c>
      <c r="C68" s="39" t="s">
        <v>187</v>
      </c>
      <c r="D68" s="25" t="s">
        <v>264</v>
      </c>
      <c r="E68" s="48" t="s">
        <v>189</v>
      </c>
      <c r="F68" s="27">
        <v>1.31598</v>
      </c>
      <c r="G68" s="9">
        <v>1.31598</v>
      </c>
      <c r="H68" s="9">
        <v>1.31598</v>
      </c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customFormat="1" ht="22.9" customHeight="1" spans="1:21">
      <c r="A69" s="39" t="s">
        <v>190</v>
      </c>
      <c r="B69" s="39" t="s">
        <v>191</v>
      </c>
      <c r="C69" s="39" t="s">
        <v>199</v>
      </c>
      <c r="D69" s="25" t="s">
        <v>264</v>
      </c>
      <c r="E69" s="48" t="s">
        <v>219</v>
      </c>
      <c r="F69" s="27">
        <v>12.50181</v>
      </c>
      <c r="G69" s="9">
        <v>12.50181</v>
      </c>
      <c r="H69" s="9">
        <v>12.50181</v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customFormat="1" ht="22.9" customHeight="1" spans="1:21">
      <c r="A70" s="39" t="s">
        <v>198</v>
      </c>
      <c r="B70" s="39" t="s">
        <v>199</v>
      </c>
      <c r="C70" s="39" t="s">
        <v>192</v>
      </c>
      <c r="D70" s="25" t="s">
        <v>264</v>
      </c>
      <c r="E70" s="48" t="s">
        <v>201</v>
      </c>
      <c r="F70" s="27">
        <v>15.79176</v>
      </c>
      <c r="G70" s="9">
        <v>15.79176</v>
      </c>
      <c r="H70" s="9">
        <v>15.79176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customFormat="1" ht="23.1" customHeight="1" spans="1:21">
      <c r="A71" s="28">
        <v>201</v>
      </c>
      <c r="B71" s="28" t="s">
        <v>202</v>
      </c>
      <c r="C71" s="28" t="s">
        <v>187</v>
      </c>
      <c r="D71" s="25" t="s">
        <v>264</v>
      </c>
      <c r="E71" s="29" t="s">
        <v>203</v>
      </c>
      <c r="F71" s="30">
        <v>8.23</v>
      </c>
      <c r="G71" s="30">
        <v>8.23</v>
      </c>
      <c r="H71" s="30">
        <v>8.23</v>
      </c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</row>
    <row r="72" customFormat="1" ht="23.1" customHeight="1" spans="1:21">
      <c r="A72" s="28">
        <v>212</v>
      </c>
      <c r="B72" s="28" t="s">
        <v>205</v>
      </c>
      <c r="C72" s="28" t="s">
        <v>215</v>
      </c>
      <c r="D72" s="25" t="s">
        <v>264</v>
      </c>
      <c r="E72" s="29" t="s">
        <v>265</v>
      </c>
      <c r="F72" s="30">
        <v>500</v>
      </c>
      <c r="G72" s="31"/>
      <c r="H72" s="31"/>
      <c r="I72" s="31"/>
      <c r="J72" s="31"/>
      <c r="K72" s="30">
        <v>500</v>
      </c>
      <c r="L72" s="31"/>
      <c r="M72" s="31"/>
      <c r="N72" s="31"/>
      <c r="O72" s="31"/>
      <c r="P72" s="31"/>
      <c r="Q72" s="30">
        <v>500</v>
      </c>
      <c r="R72" s="31"/>
      <c r="S72" s="31"/>
      <c r="T72" s="31"/>
      <c r="U72" s="31"/>
    </row>
    <row r="73" customFormat="1" ht="23.1" customHeight="1" spans="1:21">
      <c r="A73" s="28">
        <v>212</v>
      </c>
      <c r="B73" s="28" t="s">
        <v>205</v>
      </c>
      <c r="C73" s="28" t="s">
        <v>187</v>
      </c>
      <c r="D73" s="25" t="s">
        <v>264</v>
      </c>
      <c r="E73" s="29" t="s">
        <v>207</v>
      </c>
      <c r="F73" s="30">
        <v>131.0994</v>
      </c>
      <c r="G73" s="31"/>
      <c r="H73" s="31"/>
      <c r="I73" s="31"/>
      <c r="J73" s="31"/>
      <c r="K73" s="30">
        <v>131.0994</v>
      </c>
      <c r="L73" s="31"/>
      <c r="M73" s="31"/>
      <c r="N73" s="31"/>
      <c r="O73" s="31"/>
      <c r="P73" s="31"/>
      <c r="Q73" s="30">
        <v>131.0994</v>
      </c>
      <c r="R73" s="31"/>
      <c r="S73" s="31"/>
      <c r="T73" s="31"/>
      <c r="U73" s="31"/>
    </row>
    <row r="74" customFormat="1" ht="23.1" customHeight="1" spans="1:21">
      <c r="A74" s="28">
        <v>214</v>
      </c>
      <c r="B74" s="28" t="s">
        <v>211</v>
      </c>
      <c r="C74" s="28" t="s">
        <v>187</v>
      </c>
      <c r="D74" s="25" t="s">
        <v>264</v>
      </c>
      <c r="E74" s="29" t="s">
        <v>266</v>
      </c>
      <c r="F74" s="30">
        <v>500.6071</v>
      </c>
      <c r="G74" s="31"/>
      <c r="H74" s="31"/>
      <c r="I74" s="31"/>
      <c r="J74" s="31"/>
      <c r="K74" s="30">
        <v>500.6071</v>
      </c>
      <c r="L74" s="31"/>
      <c r="M74" s="31"/>
      <c r="N74" s="31"/>
      <c r="O74" s="31"/>
      <c r="P74" s="31"/>
      <c r="Q74" s="30">
        <v>500.6071</v>
      </c>
      <c r="R74" s="31"/>
      <c r="S74" s="31"/>
      <c r="T74" s="31"/>
      <c r="U74" s="31"/>
    </row>
    <row r="75" customFormat="1" ht="23.1" customHeight="1" spans="1:21">
      <c r="A75" s="28">
        <v>214</v>
      </c>
      <c r="B75" s="28" t="s">
        <v>192</v>
      </c>
      <c r="C75" s="28" t="s">
        <v>211</v>
      </c>
      <c r="D75" s="25" t="s">
        <v>264</v>
      </c>
      <c r="E75" s="29" t="s">
        <v>267</v>
      </c>
      <c r="F75" s="30">
        <v>247.758543</v>
      </c>
      <c r="G75" s="31"/>
      <c r="H75" s="31"/>
      <c r="I75" s="31"/>
      <c r="J75" s="31"/>
      <c r="K75" s="30">
        <v>247.758543</v>
      </c>
      <c r="L75" s="31"/>
      <c r="M75" s="31"/>
      <c r="N75" s="31"/>
      <c r="O75" s="31"/>
      <c r="P75" s="31"/>
      <c r="Q75" s="30">
        <v>247.758543</v>
      </c>
      <c r="R75" s="31"/>
      <c r="S75" s="31"/>
      <c r="T75" s="31"/>
      <c r="U75" s="3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50" zoomScaleNormal="150" topLeftCell="A8" workbookViewId="0">
      <selection activeCell="C26" sqref="C26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6.35" customHeight="1" spans="1:4">
      <c r="A1" s="5"/>
      <c r="D1" s="23" t="s">
        <v>278</v>
      </c>
    </row>
    <row r="2" ht="31.9" customHeight="1" spans="1:4">
      <c r="A2" s="24" t="s">
        <v>11</v>
      </c>
      <c r="B2" s="24"/>
      <c r="C2" s="24"/>
      <c r="D2" s="24"/>
    </row>
    <row r="3" ht="18.95" customHeight="1" spans="1:5">
      <c r="A3" s="16" t="s">
        <v>31</v>
      </c>
      <c r="B3" s="16"/>
      <c r="C3" s="16"/>
      <c r="D3" s="14" t="s">
        <v>32</v>
      </c>
      <c r="E3" s="5"/>
    </row>
    <row r="4" ht="20.25" customHeight="1" spans="1:5">
      <c r="A4" s="17" t="s">
        <v>33</v>
      </c>
      <c r="B4" s="17"/>
      <c r="C4" s="17" t="s">
        <v>34</v>
      </c>
      <c r="D4" s="17"/>
      <c r="E4" s="64"/>
    </row>
    <row r="5" ht="20.25" customHeight="1" spans="1:5">
      <c r="A5" s="17" t="s">
        <v>35</v>
      </c>
      <c r="B5" s="17" t="s">
        <v>36</v>
      </c>
      <c r="C5" s="17" t="s">
        <v>35</v>
      </c>
      <c r="D5" s="17" t="s">
        <v>36</v>
      </c>
      <c r="E5" s="64"/>
    </row>
    <row r="6" ht="20.25" customHeight="1" spans="1:5">
      <c r="A6" s="19" t="s">
        <v>279</v>
      </c>
      <c r="B6" s="7">
        <f>B7+B10+B11+B12</f>
        <v>3887.806436</v>
      </c>
      <c r="C6" s="19" t="s">
        <v>280</v>
      </c>
      <c r="D6" s="38">
        <f>SUM(D7:D36)</f>
        <v>6376.520176</v>
      </c>
      <c r="E6" s="62"/>
    </row>
    <row r="7" ht="20.25" customHeight="1" spans="1:5">
      <c r="A7" s="8" t="s">
        <v>281</v>
      </c>
      <c r="B7" s="9">
        <f>B8+B9</f>
        <v>3887.806436</v>
      </c>
      <c r="C7" s="8" t="s">
        <v>41</v>
      </c>
      <c r="D7" s="27">
        <f>'[1]6财政拨款收支总表'!$D$7+'[8]6财政拨款收支总表'!$D$7</f>
        <v>439.07</v>
      </c>
      <c r="E7" s="62"/>
    </row>
    <row r="8" ht="20.25" customHeight="1" spans="1:5">
      <c r="A8" s="8" t="s">
        <v>282</v>
      </c>
      <c r="B8" s="9">
        <f>670.552648+'[1]6财政拨款收支总表'!$B$8+'[2]6财政拨款收支总表'!$B$8+'[3]6财政拨款收支总表'!$B$8+'[4]6财政拨款收支总表'!$B$8+'[5]6财政拨款收支总表'!$B$8+'[6]6财政拨款收支总表'!$B$8+'[8]6财政拨款收支总表'!$B$8</f>
        <v>3302.806436</v>
      </c>
      <c r="C8" s="8" t="s">
        <v>45</v>
      </c>
      <c r="D8" s="27"/>
      <c r="E8" s="62"/>
    </row>
    <row r="9" ht="31.15" customHeight="1" spans="1:5">
      <c r="A9" s="8" t="s">
        <v>48</v>
      </c>
      <c r="B9" s="9">
        <f>'[1]6财政拨款收支总表'!$B$9+'[3]6财政拨款收支总表'!$B$9+'[5]6财政拨款收支总表'!$B$9+'[6]6财政拨款收支总表'!$B$9</f>
        <v>585</v>
      </c>
      <c r="C9" s="8" t="s">
        <v>49</v>
      </c>
      <c r="D9" s="27"/>
      <c r="E9" s="62"/>
    </row>
    <row r="10" ht="20.25" customHeight="1" spans="1:5">
      <c r="A10" s="8" t="s">
        <v>283</v>
      </c>
      <c r="B10" s="9"/>
      <c r="C10" s="8" t="s">
        <v>53</v>
      </c>
      <c r="D10" s="27"/>
      <c r="E10" s="62"/>
    </row>
    <row r="11" ht="20.25" customHeight="1" spans="1:5">
      <c r="A11" s="8" t="s">
        <v>284</v>
      </c>
      <c r="B11" s="9"/>
      <c r="C11" s="8" t="s">
        <v>57</v>
      </c>
      <c r="D11" s="27"/>
      <c r="E11" s="62"/>
    </row>
    <row r="12" ht="20.25" customHeight="1" spans="1:5">
      <c r="A12" s="8" t="s">
        <v>285</v>
      </c>
      <c r="B12" s="9"/>
      <c r="C12" s="8" t="s">
        <v>61</v>
      </c>
      <c r="D12" s="27"/>
      <c r="E12" s="62"/>
    </row>
    <row r="13" ht="20.25" customHeight="1" spans="1:5">
      <c r="A13" s="19" t="s">
        <v>286</v>
      </c>
      <c r="B13" s="7">
        <f>SUM(B14:B17)</f>
        <v>2488.716692</v>
      </c>
      <c r="C13" s="8" t="s">
        <v>65</v>
      </c>
      <c r="D13" s="27"/>
      <c r="E13" s="62"/>
    </row>
    <row r="14" ht="20.25" customHeight="1" spans="1:5">
      <c r="A14" s="8" t="s">
        <v>281</v>
      </c>
      <c r="B14" s="9">
        <f>883.29+'[1]6财政拨款收支总表'!$B$14+'[2]6财政拨款收支总表'!$B$14+'[3]6财政拨款收支总表'!$B$14+'[4]6财政拨款收支总表'!$B$14+'[5]6财政拨款收支总表'!$B$14+'[6]6财政拨款收支总表'!$B$14+'[8]6财政拨款收支总表'!$B$14</f>
        <v>1857.616692</v>
      </c>
      <c r="C14" s="8" t="s">
        <v>69</v>
      </c>
      <c r="D14" s="27">
        <f>50.133816+'[1]6财政拨款收支总表'!$D$14+'[2]6财政拨款收支总表'!$D$14+'[3]6财政拨款收支总表'!$D$14+'[4]6财政拨款收支总表'!$D$14+'[5]6财政拨款收支总表'!$D$14+'[6]6财政拨款收支总表'!$D$14+'[8]6财政拨款收支总表'!$D$14</f>
        <v>213.716928</v>
      </c>
      <c r="E14" s="62"/>
    </row>
    <row r="15" ht="20.25" customHeight="1" spans="1:5">
      <c r="A15" s="8" t="s">
        <v>283</v>
      </c>
      <c r="B15" s="9">
        <f>'[8]6财政拨款收支总表'!$B$15</f>
        <v>631.1</v>
      </c>
      <c r="C15" s="8" t="s">
        <v>73</v>
      </c>
      <c r="D15" s="27"/>
      <c r="E15" s="62"/>
    </row>
    <row r="16" ht="20.25" customHeight="1" spans="1:5">
      <c r="A16" s="8" t="s">
        <v>284</v>
      </c>
      <c r="B16" s="9"/>
      <c r="C16" s="8" t="s">
        <v>77</v>
      </c>
      <c r="D16" s="27">
        <f>28.015956+'[1]6财政拨款收支总表'!$D$16+'[2]6财政拨款收支总表'!$D$16+'[3]6财政拨款收支总表'!$D$16+'[4]6财政拨款收支总表'!$D$16+'[5]6财政拨款收支总表'!$D$16+'[6]6财政拨款收支总表'!$D$16+'[8]6财政拨款收支总表'!$D$16</f>
        <v>119.430048</v>
      </c>
      <c r="E16" s="62"/>
    </row>
    <row r="17" ht="20.25" customHeight="1" spans="1:5">
      <c r="A17" s="8" t="s">
        <v>285</v>
      </c>
      <c r="B17" s="9"/>
      <c r="C17" s="8" t="s">
        <v>81</v>
      </c>
      <c r="D17" s="27"/>
      <c r="E17" s="62"/>
    </row>
    <row r="18" ht="20.25" customHeight="1" spans="1:5">
      <c r="A18" s="8"/>
      <c r="B18" s="9"/>
      <c r="C18" s="8" t="s">
        <v>85</v>
      </c>
      <c r="D18" s="27">
        <f>'[8]6财政拨款收支总表'!$D$18</f>
        <v>631.1</v>
      </c>
      <c r="E18" s="62"/>
    </row>
    <row r="19" ht="20.25" customHeight="1" spans="1:5">
      <c r="A19" s="8"/>
      <c r="B19" s="8"/>
      <c r="C19" s="8" t="s">
        <v>89</v>
      </c>
      <c r="D19" s="27"/>
      <c r="E19" s="62"/>
    </row>
    <row r="20" ht="20.25" customHeight="1" spans="1:5">
      <c r="A20" s="8"/>
      <c r="B20" s="8"/>
      <c r="C20" s="8" t="s">
        <v>93</v>
      </c>
      <c r="D20" s="27">
        <f>1440.3+'[1]6财政拨款收支总表'!$D$20+'[2]6财政拨款收支总表'!$D$20+'[3]6财政拨款收支总表'!$D$20+'[4]6财政拨款收支总表'!$D$20+'[5]6财政拨款收支总表'!$D$20+'[6]6财政拨款收支总表'!$D$20+'[8]6财政拨款收支总表'!$D$20</f>
        <v>4822.344192</v>
      </c>
      <c r="E20" s="62"/>
    </row>
    <row r="21" ht="20.25" customHeight="1" spans="1:5">
      <c r="A21" s="8"/>
      <c r="B21" s="8"/>
      <c r="C21" s="8" t="s">
        <v>97</v>
      </c>
      <c r="D21" s="27"/>
      <c r="E21" s="62"/>
    </row>
    <row r="22" ht="20.25" customHeight="1" spans="1:5">
      <c r="A22" s="8"/>
      <c r="B22" s="8"/>
      <c r="C22" s="8" t="s">
        <v>100</v>
      </c>
      <c r="D22" s="27"/>
      <c r="E22" s="62"/>
    </row>
    <row r="23" ht="20.25" customHeight="1" spans="1:5">
      <c r="A23" s="8"/>
      <c r="B23" s="8"/>
      <c r="C23" s="8" t="s">
        <v>103</v>
      </c>
      <c r="D23" s="27"/>
      <c r="E23" s="62"/>
    </row>
    <row r="24" ht="20.25" customHeight="1" spans="1:5">
      <c r="A24" s="8"/>
      <c r="B24" s="8"/>
      <c r="C24" s="8" t="s">
        <v>105</v>
      </c>
      <c r="D24" s="27"/>
      <c r="E24" s="62"/>
    </row>
    <row r="25" ht="20.25" customHeight="1" spans="1:5">
      <c r="A25" s="8"/>
      <c r="B25" s="8"/>
      <c r="C25" s="8" t="s">
        <v>107</v>
      </c>
      <c r="D25" s="27"/>
      <c r="E25" s="62"/>
    </row>
    <row r="26" ht="20.25" customHeight="1" spans="1:5">
      <c r="A26" s="8"/>
      <c r="B26" s="8"/>
      <c r="C26" s="8" t="s">
        <v>109</v>
      </c>
      <c r="D26" s="27">
        <f>35.388576+'[1]6财政拨款收支总表'!$D$26+'[2]6财政拨款收支总表'!$D$26+'[3]6财政拨款收支总表'!$D$26+'[4]6财政拨款收支总表'!$D$26+'[5]6财政拨款收支总表'!$D$26+'[6]6财政拨款收支总表'!$D$26+'[8]6财政拨款收支总表'!$D$26</f>
        <v>150.859008</v>
      </c>
      <c r="E26" s="62"/>
    </row>
    <row r="27" ht="20.25" customHeight="1" spans="1:5">
      <c r="A27" s="8"/>
      <c r="B27" s="8"/>
      <c r="C27" s="8" t="s">
        <v>111</v>
      </c>
      <c r="D27" s="27"/>
      <c r="E27" s="62"/>
    </row>
    <row r="28" ht="20.25" customHeight="1" spans="1:5">
      <c r="A28" s="8"/>
      <c r="B28" s="8"/>
      <c r="C28" s="8" t="s">
        <v>113</v>
      </c>
      <c r="D28" s="27"/>
      <c r="E28" s="62"/>
    </row>
    <row r="29" ht="20.25" customHeight="1" spans="1:5">
      <c r="A29" s="8"/>
      <c r="B29" s="8"/>
      <c r="C29" s="8" t="s">
        <v>115</v>
      </c>
      <c r="D29" s="27"/>
      <c r="E29" s="62"/>
    </row>
    <row r="30" ht="20.25" customHeight="1" spans="1:5">
      <c r="A30" s="8"/>
      <c r="B30" s="8"/>
      <c r="C30" s="8" t="s">
        <v>117</v>
      </c>
      <c r="D30" s="27"/>
      <c r="E30" s="62"/>
    </row>
    <row r="31" ht="20.25" customHeight="1" spans="1:5">
      <c r="A31" s="8"/>
      <c r="B31" s="8"/>
      <c r="C31" s="8" t="s">
        <v>119</v>
      </c>
      <c r="D31" s="27"/>
      <c r="E31" s="62"/>
    </row>
    <row r="32" ht="20.25" customHeight="1" spans="1:5">
      <c r="A32" s="8"/>
      <c r="B32" s="8"/>
      <c r="C32" s="8" t="s">
        <v>121</v>
      </c>
      <c r="D32" s="27"/>
      <c r="E32" s="62"/>
    </row>
    <row r="33" ht="20.25" customHeight="1" spans="1:5">
      <c r="A33" s="8"/>
      <c r="B33" s="8"/>
      <c r="C33" s="8" t="s">
        <v>123</v>
      </c>
      <c r="D33" s="27"/>
      <c r="E33" s="62"/>
    </row>
    <row r="34" ht="20.25" customHeight="1" spans="1:5">
      <c r="A34" s="8"/>
      <c r="B34" s="8"/>
      <c r="C34" s="8" t="s">
        <v>124</v>
      </c>
      <c r="D34" s="27"/>
      <c r="E34" s="62"/>
    </row>
    <row r="35" ht="20.25" customHeight="1" spans="1:5">
      <c r="A35" s="8"/>
      <c r="B35" s="8"/>
      <c r="C35" s="8" t="s">
        <v>125</v>
      </c>
      <c r="D35" s="27"/>
      <c r="E35" s="62"/>
    </row>
    <row r="36" ht="20.25" customHeight="1" spans="1:5">
      <c r="A36" s="8"/>
      <c r="B36" s="8"/>
      <c r="C36" s="8" t="s">
        <v>126</v>
      </c>
      <c r="D36" s="27"/>
      <c r="E36" s="62"/>
    </row>
    <row r="37" ht="20.25" customHeight="1" spans="1:5">
      <c r="A37" s="8"/>
      <c r="B37" s="8"/>
      <c r="C37" s="8"/>
      <c r="D37" s="8"/>
      <c r="E37" s="62"/>
    </row>
    <row r="38" ht="20.25" customHeight="1" spans="1:5">
      <c r="A38" s="19"/>
      <c r="B38" s="19"/>
      <c r="C38" s="19" t="s">
        <v>287</v>
      </c>
      <c r="D38" s="7"/>
      <c r="E38" s="65"/>
    </row>
    <row r="39" ht="20.25" customHeight="1" spans="1:5">
      <c r="A39" s="19"/>
      <c r="B39" s="19"/>
      <c r="C39" s="19"/>
      <c r="D39" s="19"/>
      <c r="E39" s="65"/>
    </row>
    <row r="40" ht="20.25" customHeight="1" spans="1:5">
      <c r="A40" s="6" t="s">
        <v>288</v>
      </c>
      <c r="B40" s="7">
        <f>B6+B13</f>
        <v>6376.523128</v>
      </c>
      <c r="C40" s="6" t="s">
        <v>289</v>
      </c>
      <c r="D40" s="38">
        <f>D6</f>
        <v>6376.520176</v>
      </c>
      <c r="E40" s="6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zoomScale="110" zoomScaleNormal="110" workbookViewId="0">
      <selection activeCell="M4" sqref="M4"/>
    </sheetView>
  </sheetViews>
  <sheetFormatPr defaultColWidth="10" defaultRowHeight="14.4"/>
  <cols>
    <col min="1" max="2" width="4.87962962962963" customWidth="1"/>
    <col min="3" max="3" width="6" customWidth="1"/>
    <col min="4" max="4" width="9" customWidth="1"/>
    <col min="5" max="6" width="16.3796296296296" customWidth="1"/>
    <col min="7" max="7" width="11.5" customWidth="1"/>
    <col min="8" max="8" width="12.5" customWidth="1"/>
    <col min="9" max="9" width="14.6296296296296" customWidth="1"/>
    <col min="10" max="10" width="11.3796296296296" customWidth="1"/>
    <col min="11" max="11" width="19" customWidth="1"/>
    <col min="12" max="12" width="9.75" customWidth="1"/>
    <col min="13" max="13" width="12.6296296296296"/>
  </cols>
  <sheetData>
    <row r="1" ht="16.35" customHeight="1" spans="1:11">
      <c r="A1" s="5"/>
      <c r="D1" s="5"/>
      <c r="K1" s="23" t="s">
        <v>290</v>
      </c>
    </row>
    <row r="2" ht="43.15" customHeight="1" spans="1:11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4.2" customHeight="1" spans="1:1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4" t="s">
        <v>32</v>
      </c>
      <c r="K3" s="14"/>
    </row>
    <row r="4" ht="24.95" customHeight="1" spans="1:11">
      <c r="A4" s="17" t="s">
        <v>172</v>
      </c>
      <c r="B4" s="17"/>
      <c r="C4" s="17"/>
      <c r="D4" s="17" t="s">
        <v>173</v>
      </c>
      <c r="E4" s="17" t="s">
        <v>174</v>
      </c>
      <c r="F4" s="17" t="s">
        <v>136</v>
      </c>
      <c r="G4" s="17" t="s">
        <v>175</v>
      </c>
      <c r="H4" s="17"/>
      <c r="I4" s="17"/>
      <c r="J4" s="17"/>
      <c r="K4" s="17" t="s">
        <v>176</v>
      </c>
    </row>
    <row r="5" ht="20.65" customHeight="1" spans="1:11">
      <c r="A5" s="17"/>
      <c r="B5" s="17"/>
      <c r="C5" s="17"/>
      <c r="D5" s="17"/>
      <c r="E5" s="17"/>
      <c r="F5" s="17"/>
      <c r="G5" s="17" t="s">
        <v>138</v>
      </c>
      <c r="H5" s="17" t="s">
        <v>291</v>
      </c>
      <c r="I5" s="17"/>
      <c r="J5" s="17" t="s">
        <v>292</v>
      </c>
      <c r="K5" s="17"/>
    </row>
    <row r="6" ht="28.5" customHeight="1" spans="1:11">
      <c r="A6" s="17" t="s">
        <v>180</v>
      </c>
      <c r="B6" s="17" t="s">
        <v>181</v>
      </c>
      <c r="C6" s="17" t="s">
        <v>182</v>
      </c>
      <c r="D6" s="17"/>
      <c r="E6" s="17"/>
      <c r="F6" s="17"/>
      <c r="G6" s="17"/>
      <c r="H6" s="17" t="s">
        <v>270</v>
      </c>
      <c r="I6" s="17" t="s">
        <v>247</v>
      </c>
      <c r="J6" s="17"/>
      <c r="K6" s="17"/>
    </row>
    <row r="7" ht="22.9" customHeight="1" spans="1:11">
      <c r="A7" s="8"/>
      <c r="B7" s="8"/>
      <c r="C7" s="8"/>
      <c r="D7" s="19"/>
      <c r="E7" s="19" t="s">
        <v>136</v>
      </c>
      <c r="F7" s="7" t="e">
        <f t="shared" ref="F7:K7" si="0">F8</f>
        <v>#REF!</v>
      </c>
      <c r="G7" s="7" t="e">
        <f t="shared" si="0"/>
        <v>#REF!</v>
      </c>
      <c r="H7" s="7">
        <f t="shared" si="0"/>
        <v>2170.228074</v>
      </c>
      <c r="I7" s="7">
        <f t="shared" si="0"/>
        <v>0</v>
      </c>
      <c r="J7" s="7">
        <f t="shared" si="0"/>
        <v>333.579808</v>
      </c>
      <c r="K7" s="7">
        <f t="shared" si="0"/>
        <v>3241.60964</v>
      </c>
    </row>
    <row r="8" ht="22.9" customHeight="1" spans="1:11">
      <c r="A8" s="8"/>
      <c r="B8" s="8"/>
      <c r="C8" s="8"/>
      <c r="D8" s="18" t="s">
        <v>154</v>
      </c>
      <c r="E8" s="18" t="s">
        <v>3</v>
      </c>
      <c r="F8" s="7" t="e">
        <f t="shared" ref="F8:K8" si="1">F9+F22+F31+F37+F44+F52+F59+F66</f>
        <v>#REF!</v>
      </c>
      <c r="G8" s="7" t="e">
        <f t="shared" si="1"/>
        <v>#REF!</v>
      </c>
      <c r="H8" s="7">
        <f t="shared" si="1"/>
        <v>2170.228074</v>
      </c>
      <c r="I8" s="7">
        <f t="shared" si="1"/>
        <v>0</v>
      </c>
      <c r="J8" s="7">
        <f t="shared" si="1"/>
        <v>333.579808</v>
      </c>
      <c r="K8" s="7">
        <f t="shared" si="1"/>
        <v>3241.60964</v>
      </c>
    </row>
    <row r="9" ht="22.9" customHeight="1" spans="1:11">
      <c r="A9" s="8"/>
      <c r="B9" s="8"/>
      <c r="C9" s="8"/>
      <c r="D9" s="26" t="s">
        <v>155</v>
      </c>
      <c r="E9" s="26" t="s">
        <v>156</v>
      </c>
      <c r="F9" s="7">
        <v>1553.84</v>
      </c>
      <c r="G9" s="7">
        <v>580.39</v>
      </c>
      <c r="H9" s="7">
        <v>517.92</v>
      </c>
      <c r="I9" s="7"/>
      <c r="J9" s="7">
        <f>J13</f>
        <v>62.47</v>
      </c>
      <c r="K9" s="7">
        <v>973.45</v>
      </c>
    </row>
    <row r="10" ht="22.9" customHeight="1" spans="1:11">
      <c r="A10" s="39" t="s">
        <v>183</v>
      </c>
      <c r="B10" s="39" t="s">
        <v>184</v>
      </c>
      <c r="C10" s="39" t="s">
        <v>184</v>
      </c>
      <c r="D10" s="25" t="s">
        <v>293</v>
      </c>
      <c r="E10" s="8" t="s">
        <v>186</v>
      </c>
      <c r="F10" s="9">
        <v>47.184768</v>
      </c>
      <c r="G10" s="9">
        <v>47.184768</v>
      </c>
      <c r="H10" s="27">
        <v>47.184768</v>
      </c>
      <c r="I10" s="27"/>
      <c r="J10" s="27"/>
      <c r="K10" s="27"/>
    </row>
    <row r="11" ht="22.9" customHeight="1" spans="1:11">
      <c r="A11" s="39" t="s">
        <v>183</v>
      </c>
      <c r="B11" s="39" t="s">
        <v>187</v>
      </c>
      <c r="C11" s="39" t="s">
        <v>187</v>
      </c>
      <c r="D11" s="25" t="s">
        <v>294</v>
      </c>
      <c r="E11" s="8" t="s">
        <v>189</v>
      </c>
      <c r="F11" s="9">
        <v>2.949048</v>
      </c>
      <c r="G11" s="9">
        <v>2.949048</v>
      </c>
      <c r="H11" s="27">
        <v>2.949048</v>
      </c>
      <c r="I11" s="27"/>
      <c r="J11" s="27"/>
      <c r="K11" s="27"/>
    </row>
    <row r="12" ht="22.9" customHeight="1" spans="1:11">
      <c r="A12" s="39" t="s">
        <v>190</v>
      </c>
      <c r="B12" s="39" t="s">
        <v>191</v>
      </c>
      <c r="C12" s="39" t="s">
        <v>192</v>
      </c>
      <c r="D12" s="25" t="s">
        <v>295</v>
      </c>
      <c r="E12" s="8" t="s">
        <v>194</v>
      </c>
      <c r="F12" s="9">
        <v>28.015956</v>
      </c>
      <c r="G12" s="9">
        <v>28.015956</v>
      </c>
      <c r="H12" s="27">
        <v>28.015956</v>
      </c>
      <c r="I12" s="27"/>
      <c r="J12" s="27"/>
      <c r="K12" s="27"/>
    </row>
    <row r="13" ht="22.9" customHeight="1" spans="1:11">
      <c r="A13" s="39" t="s">
        <v>195</v>
      </c>
      <c r="B13" s="39" t="s">
        <v>192</v>
      </c>
      <c r="C13" s="39" t="s">
        <v>192</v>
      </c>
      <c r="D13" s="25" t="s">
        <v>296</v>
      </c>
      <c r="E13" s="8" t="s">
        <v>197</v>
      </c>
      <c r="F13" s="9">
        <v>633.26</v>
      </c>
      <c r="G13" s="9">
        <v>462.41</v>
      </c>
      <c r="H13" s="27">
        <v>399.94</v>
      </c>
      <c r="I13" s="27"/>
      <c r="J13" s="27">
        <v>62.47</v>
      </c>
      <c r="K13" s="27">
        <v>170.85</v>
      </c>
    </row>
    <row r="14" ht="22.9" customHeight="1" spans="1:11">
      <c r="A14" s="39" t="s">
        <v>198</v>
      </c>
      <c r="B14" s="39" t="s">
        <v>199</v>
      </c>
      <c r="C14" s="39" t="s">
        <v>192</v>
      </c>
      <c r="D14" s="25" t="s">
        <v>297</v>
      </c>
      <c r="E14" s="8" t="s">
        <v>201</v>
      </c>
      <c r="F14" s="9">
        <v>35.388576</v>
      </c>
      <c r="G14" s="9">
        <v>35.388576</v>
      </c>
      <c r="H14" s="27">
        <v>35.388576</v>
      </c>
      <c r="I14" s="27"/>
      <c r="J14" s="27"/>
      <c r="K14" s="27"/>
    </row>
    <row r="15" ht="22.9" customHeight="1" spans="1:11">
      <c r="A15" s="29">
        <v>201</v>
      </c>
      <c r="B15" s="29" t="s">
        <v>202</v>
      </c>
      <c r="C15" s="29">
        <v>99</v>
      </c>
      <c r="D15" s="29">
        <v>2010399</v>
      </c>
      <c r="E15" s="29" t="s">
        <v>203</v>
      </c>
      <c r="F15" s="9">
        <v>43.538</v>
      </c>
      <c r="G15" s="9">
        <v>4.44</v>
      </c>
      <c r="H15" s="9">
        <v>4.44</v>
      </c>
      <c r="I15" s="9"/>
      <c r="J15" s="9"/>
      <c r="K15" s="9">
        <v>39.1</v>
      </c>
    </row>
    <row r="16" ht="22.9" customHeight="1" spans="1:11">
      <c r="A16" s="29" t="s">
        <v>204</v>
      </c>
      <c r="B16" s="29" t="s">
        <v>205</v>
      </c>
      <c r="C16" s="29" t="s">
        <v>202</v>
      </c>
      <c r="D16" s="29">
        <v>2120803</v>
      </c>
      <c r="E16" s="29" t="s">
        <v>206</v>
      </c>
      <c r="F16" s="9">
        <v>73.919</v>
      </c>
      <c r="G16" s="9"/>
      <c r="H16" s="9"/>
      <c r="I16" s="9"/>
      <c r="J16" s="9"/>
      <c r="K16" s="9">
        <v>73.919</v>
      </c>
    </row>
    <row r="17" ht="22.9" customHeight="1" spans="1:11">
      <c r="A17" s="29" t="s">
        <v>204</v>
      </c>
      <c r="B17" s="29" t="s">
        <v>205</v>
      </c>
      <c r="C17" s="29" t="s">
        <v>187</v>
      </c>
      <c r="D17" s="29">
        <v>2120899</v>
      </c>
      <c r="E17" s="29" t="s">
        <v>207</v>
      </c>
      <c r="F17" s="9">
        <v>284.29883</v>
      </c>
      <c r="G17" s="9"/>
      <c r="H17" s="9"/>
      <c r="I17" s="9"/>
      <c r="J17" s="9"/>
      <c r="K17" s="9">
        <v>284.29883</v>
      </c>
    </row>
    <row r="18" ht="22.9" customHeight="1" spans="1:11">
      <c r="A18" s="29" t="s">
        <v>195</v>
      </c>
      <c r="B18" s="29" t="s">
        <v>192</v>
      </c>
      <c r="C18" s="29" t="s">
        <v>208</v>
      </c>
      <c r="D18" s="29">
        <v>2140123</v>
      </c>
      <c r="E18" s="29" t="s">
        <v>209</v>
      </c>
      <c r="F18" s="9">
        <v>12.726277</v>
      </c>
      <c r="G18" s="9"/>
      <c r="H18" s="9"/>
      <c r="I18" s="9"/>
      <c r="J18" s="9"/>
      <c r="K18" s="9">
        <v>12.726277</v>
      </c>
    </row>
    <row r="19" ht="22.9" customHeight="1" spans="1:11">
      <c r="A19" s="29" t="s">
        <v>195</v>
      </c>
      <c r="B19" s="29" t="s">
        <v>192</v>
      </c>
      <c r="C19" s="29" t="s">
        <v>187</v>
      </c>
      <c r="D19" s="29">
        <v>2140199</v>
      </c>
      <c r="E19" s="29" t="s">
        <v>210</v>
      </c>
      <c r="F19" s="9">
        <v>32.704</v>
      </c>
      <c r="G19" s="9"/>
      <c r="H19" s="9"/>
      <c r="I19" s="9"/>
      <c r="J19" s="9"/>
      <c r="K19" s="9">
        <v>32.704</v>
      </c>
    </row>
    <row r="20" ht="22.9" customHeight="1" spans="1:11">
      <c r="A20" s="29" t="s">
        <v>195</v>
      </c>
      <c r="B20" s="29" t="s">
        <v>211</v>
      </c>
      <c r="C20" s="29" t="s">
        <v>199</v>
      </c>
      <c r="D20" s="29">
        <v>2140602</v>
      </c>
      <c r="E20" s="29" t="s">
        <v>212</v>
      </c>
      <c r="F20" s="9">
        <v>38.86</v>
      </c>
      <c r="G20" s="9"/>
      <c r="H20" s="9"/>
      <c r="I20" s="9"/>
      <c r="J20" s="9"/>
      <c r="K20" s="9">
        <v>38.86</v>
      </c>
    </row>
    <row r="21" ht="22.9" customHeight="1" spans="1:11">
      <c r="A21" s="29" t="s">
        <v>195</v>
      </c>
      <c r="B21" s="29" t="s">
        <v>187</v>
      </c>
      <c r="C21" s="29" t="s">
        <v>187</v>
      </c>
      <c r="D21" s="29">
        <v>2149999</v>
      </c>
      <c r="E21" s="29" t="s">
        <v>213</v>
      </c>
      <c r="F21" s="9">
        <v>321</v>
      </c>
      <c r="G21" s="9"/>
      <c r="H21" s="9"/>
      <c r="I21" s="9"/>
      <c r="J21" s="9"/>
      <c r="K21" s="9">
        <v>321</v>
      </c>
    </row>
    <row r="22" s="1" customFormat="1" ht="22.9" customHeight="1" spans="1:11">
      <c r="A22" s="10"/>
      <c r="B22" s="10"/>
      <c r="C22" s="10"/>
      <c r="D22" s="26" t="s">
        <v>157</v>
      </c>
      <c r="E22" s="26" t="s">
        <v>158</v>
      </c>
      <c r="F22" s="21">
        <v>1124.06</v>
      </c>
      <c r="G22" s="21">
        <f>H22+J22</f>
        <v>643.64</v>
      </c>
      <c r="H22" s="21">
        <v>579.26</v>
      </c>
      <c r="I22" s="21"/>
      <c r="J22" s="21">
        <v>64.38</v>
      </c>
      <c r="K22" s="21">
        <v>480.42</v>
      </c>
    </row>
    <row r="23" s="1" customFormat="1" ht="22.9" customHeight="1" spans="1:11">
      <c r="A23" s="39" t="s">
        <v>214</v>
      </c>
      <c r="B23" s="39" t="s">
        <v>215</v>
      </c>
      <c r="C23" s="39" t="s">
        <v>192</v>
      </c>
      <c r="D23" s="25" t="s">
        <v>298</v>
      </c>
      <c r="E23" s="10" t="s">
        <v>197</v>
      </c>
      <c r="F23" s="11">
        <v>410.8</v>
      </c>
      <c r="G23" s="11">
        <v>64.38</v>
      </c>
      <c r="H23" s="36"/>
      <c r="I23" s="36"/>
      <c r="J23" s="36">
        <v>64.38</v>
      </c>
      <c r="K23" s="36">
        <v>346.42</v>
      </c>
    </row>
    <row r="24" s="1" customFormat="1" ht="22.9" customHeight="1" spans="1:11">
      <c r="A24" s="28">
        <v>201</v>
      </c>
      <c r="B24" s="28" t="s">
        <v>202</v>
      </c>
      <c r="C24" s="28">
        <v>99</v>
      </c>
      <c r="D24" s="63" t="s">
        <v>217</v>
      </c>
      <c r="E24" s="44" t="s">
        <v>203</v>
      </c>
      <c r="F24" s="45">
        <v>20.04</v>
      </c>
      <c r="G24" s="45">
        <v>20.04</v>
      </c>
      <c r="H24" s="45">
        <v>20.04</v>
      </c>
      <c r="I24" s="36"/>
      <c r="J24" s="36"/>
      <c r="K24" s="36"/>
    </row>
    <row r="25" s="1" customFormat="1" ht="22.9" customHeight="1" spans="1:11">
      <c r="A25" s="39" t="s">
        <v>183</v>
      </c>
      <c r="B25" s="39" t="s">
        <v>184</v>
      </c>
      <c r="C25" s="39" t="s">
        <v>184</v>
      </c>
      <c r="D25" s="25" t="s">
        <v>293</v>
      </c>
      <c r="E25" s="10" t="s">
        <v>186</v>
      </c>
      <c r="F25" s="11">
        <v>54.056448</v>
      </c>
      <c r="G25" s="11">
        <v>54.056448</v>
      </c>
      <c r="H25" s="36">
        <v>54.056448</v>
      </c>
      <c r="I25" s="36"/>
      <c r="J25" s="36"/>
      <c r="K25" s="36"/>
    </row>
    <row r="26" s="1" customFormat="1" ht="22.9" customHeight="1" spans="1:11">
      <c r="A26" s="39" t="s">
        <v>183</v>
      </c>
      <c r="B26" s="39" t="s">
        <v>187</v>
      </c>
      <c r="C26" s="39" t="s">
        <v>187</v>
      </c>
      <c r="D26" s="25" t="s">
        <v>294</v>
      </c>
      <c r="E26" s="10" t="s">
        <v>189</v>
      </c>
      <c r="F26" s="11">
        <v>3.378528</v>
      </c>
      <c r="G26" s="11">
        <v>3.378528</v>
      </c>
      <c r="H26" s="36">
        <v>3.378528</v>
      </c>
      <c r="I26" s="36"/>
      <c r="J26" s="36"/>
      <c r="K26" s="36"/>
    </row>
    <row r="27" s="1" customFormat="1" ht="22.9" customHeight="1" spans="1:11">
      <c r="A27" s="39" t="s">
        <v>190</v>
      </c>
      <c r="B27" s="39" t="s">
        <v>191</v>
      </c>
      <c r="C27" s="39" t="s">
        <v>199</v>
      </c>
      <c r="D27" s="25" t="s">
        <v>299</v>
      </c>
      <c r="E27" s="10" t="s">
        <v>219</v>
      </c>
      <c r="F27" s="11">
        <v>32.096016</v>
      </c>
      <c r="G27" s="11">
        <v>32.096016</v>
      </c>
      <c r="H27" s="36">
        <v>32.096016</v>
      </c>
      <c r="I27" s="36"/>
      <c r="J27" s="36"/>
      <c r="K27" s="36"/>
    </row>
    <row r="28" s="1" customFormat="1" ht="22.9" customHeight="1" spans="1:11">
      <c r="A28" s="39" t="s">
        <v>195</v>
      </c>
      <c r="B28" s="39" t="s">
        <v>192</v>
      </c>
      <c r="C28" s="39" t="s">
        <v>192</v>
      </c>
      <c r="D28" s="25" t="s">
        <v>296</v>
      </c>
      <c r="E28" s="10" t="s">
        <v>197</v>
      </c>
      <c r="F28" s="11">
        <v>417.1497</v>
      </c>
      <c r="G28" s="11">
        <v>417.1497</v>
      </c>
      <c r="H28" s="36">
        <v>417.1497</v>
      </c>
      <c r="I28" s="36"/>
      <c r="J28" s="36"/>
      <c r="K28" s="36"/>
    </row>
    <row r="29" s="1" customFormat="1" ht="22.9" customHeight="1" spans="1:11">
      <c r="A29" s="39" t="s">
        <v>195</v>
      </c>
      <c r="B29" s="39" t="s">
        <v>192</v>
      </c>
      <c r="C29" s="39" t="s">
        <v>220</v>
      </c>
      <c r="D29" s="25" t="s">
        <v>300</v>
      </c>
      <c r="E29" s="10" t="s">
        <v>222</v>
      </c>
      <c r="F29" s="11">
        <v>146</v>
      </c>
      <c r="G29" s="11"/>
      <c r="H29" s="36">
        <v>12</v>
      </c>
      <c r="I29" s="36"/>
      <c r="J29" s="36"/>
      <c r="K29" s="45">
        <v>134</v>
      </c>
    </row>
    <row r="30" s="1" customFormat="1" ht="22.9" customHeight="1" spans="1:11">
      <c r="A30" s="39" t="s">
        <v>198</v>
      </c>
      <c r="B30" s="39" t="s">
        <v>199</v>
      </c>
      <c r="C30" s="39" t="s">
        <v>192</v>
      </c>
      <c r="D30" s="25" t="s">
        <v>297</v>
      </c>
      <c r="E30" s="10" t="s">
        <v>201</v>
      </c>
      <c r="F30" s="11">
        <v>40.542336</v>
      </c>
      <c r="G30" s="11">
        <v>40.542336</v>
      </c>
      <c r="H30" s="36">
        <v>40.542336</v>
      </c>
      <c r="I30" s="36"/>
      <c r="J30" s="36"/>
      <c r="K30" s="36"/>
    </row>
    <row r="31" s="2" customFormat="1" ht="22.8" customHeight="1" spans="1:11">
      <c r="A31" s="8"/>
      <c r="B31" s="8"/>
      <c r="C31" s="8"/>
      <c r="D31" s="26" t="s">
        <v>159</v>
      </c>
      <c r="E31" s="26" t="s">
        <v>160</v>
      </c>
      <c r="F31" s="7">
        <v>100.53414</v>
      </c>
      <c r="G31" s="7">
        <f>H31+J31</f>
        <v>63.80414</v>
      </c>
      <c r="H31" s="7">
        <v>56.60414</v>
      </c>
      <c r="I31" s="7"/>
      <c r="J31" s="7">
        <v>7.2</v>
      </c>
      <c r="K31" s="7">
        <v>36.73</v>
      </c>
    </row>
    <row r="32" s="2" customFormat="1" ht="22.8" customHeight="1" spans="1:11">
      <c r="A32" s="39" t="s">
        <v>183</v>
      </c>
      <c r="B32" s="39" t="s">
        <v>184</v>
      </c>
      <c r="C32" s="39" t="s">
        <v>184</v>
      </c>
      <c r="D32" s="25" t="s">
        <v>293</v>
      </c>
      <c r="E32" s="8" t="s">
        <v>186</v>
      </c>
      <c r="F32" s="9">
        <v>5.56224</v>
      </c>
      <c r="G32" s="9">
        <v>5.56224</v>
      </c>
      <c r="H32" s="27">
        <v>5.56224</v>
      </c>
      <c r="I32" s="27"/>
      <c r="J32" s="27"/>
      <c r="K32" s="27"/>
    </row>
    <row r="33" s="2" customFormat="1" ht="22.8" customHeight="1" spans="1:11">
      <c r="A33" s="39" t="s">
        <v>183</v>
      </c>
      <c r="B33" s="39" t="s">
        <v>187</v>
      </c>
      <c r="C33" s="39" t="s">
        <v>187</v>
      </c>
      <c r="D33" s="25" t="s">
        <v>294</v>
      </c>
      <c r="E33" s="8" t="s">
        <v>189</v>
      </c>
      <c r="F33" s="9">
        <v>0.34764</v>
      </c>
      <c r="G33" s="9">
        <v>0.34764</v>
      </c>
      <c r="H33" s="27">
        <v>0.34764</v>
      </c>
      <c r="I33" s="27"/>
      <c r="J33" s="27"/>
      <c r="K33" s="27"/>
    </row>
    <row r="34" s="2" customFormat="1" ht="22.8" customHeight="1" spans="1:11">
      <c r="A34" s="39" t="s">
        <v>190</v>
      </c>
      <c r="B34" s="39" t="s">
        <v>191</v>
      </c>
      <c r="C34" s="39" t="s">
        <v>199</v>
      </c>
      <c r="D34" s="25" t="s">
        <v>299</v>
      </c>
      <c r="E34" s="8" t="s">
        <v>219</v>
      </c>
      <c r="F34" s="9">
        <v>3.30258</v>
      </c>
      <c r="G34" s="9">
        <v>3.30258</v>
      </c>
      <c r="H34" s="27">
        <v>3.30258</v>
      </c>
      <c r="I34" s="27"/>
      <c r="J34" s="27"/>
      <c r="K34" s="27"/>
    </row>
    <row r="35" s="2" customFormat="1" ht="22.8" customHeight="1" spans="1:11">
      <c r="A35" s="39" t="s">
        <v>195</v>
      </c>
      <c r="B35" s="39" t="s">
        <v>192</v>
      </c>
      <c r="C35" s="39" t="s">
        <v>192</v>
      </c>
      <c r="D35" s="25" t="s">
        <v>296</v>
      </c>
      <c r="E35" s="8" t="s">
        <v>197</v>
      </c>
      <c r="F35" s="9">
        <v>87.15</v>
      </c>
      <c r="G35" s="9">
        <v>50.42</v>
      </c>
      <c r="H35" s="27">
        <v>43.22</v>
      </c>
      <c r="I35" s="27"/>
      <c r="J35" s="27">
        <v>7.2</v>
      </c>
      <c r="K35" s="27">
        <v>36.73</v>
      </c>
    </row>
    <row r="36" s="2" customFormat="1" ht="22.8" customHeight="1" spans="1:11">
      <c r="A36" s="39" t="s">
        <v>198</v>
      </c>
      <c r="B36" s="39" t="s">
        <v>199</v>
      </c>
      <c r="C36" s="39" t="s">
        <v>192</v>
      </c>
      <c r="D36" s="25" t="s">
        <v>297</v>
      </c>
      <c r="E36" s="8" t="s">
        <v>201</v>
      </c>
      <c r="F36" s="9">
        <v>4.17168</v>
      </c>
      <c r="G36" s="9">
        <v>4.17168</v>
      </c>
      <c r="H36" s="27">
        <v>4.17168</v>
      </c>
      <c r="I36" s="27"/>
      <c r="J36" s="27"/>
      <c r="K36" s="27"/>
    </row>
    <row r="37" s="2" customFormat="1" ht="22.8" customHeight="1" spans="1:11">
      <c r="A37" s="8"/>
      <c r="B37" s="8"/>
      <c r="C37" s="8"/>
      <c r="D37" s="26" t="s">
        <v>161</v>
      </c>
      <c r="E37" s="26" t="s">
        <v>162</v>
      </c>
      <c r="F37" s="7" t="e">
        <f t="shared" ref="F37:F43" si="2">G37+K37</f>
        <v>#REF!</v>
      </c>
      <c r="G37" s="7" t="e">
        <f>H37+#REF!+I37+J37</f>
        <v>#REF!</v>
      </c>
      <c r="H37" s="7">
        <f>SUM(H38:H43)</f>
        <v>338.713172</v>
      </c>
      <c r="I37" s="7"/>
      <c r="J37" s="7">
        <f>SUM(J38:J43)</f>
        <v>101.489808</v>
      </c>
      <c r="K37" s="7">
        <f>SUM(K38:K43)</f>
        <v>513.909593</v>
      </c>
    </row>
    <row r="38" s="2" customFormat="1" ht="22.8" customHeight="1" spans="1:11">
      <c r="A38" s="39" t="s">
        <v>183</v>
      </c>
      <c r="B38" s="39" t="s">
        <v>184</v>
      </c>
      <c r="C38" s="39" t="s">
        <v>184</v>
      </c>
      <c r="D38" s="25" t="s">
        <v>293</v>
      </c>
      <c r="E38" s="8" t="s">
        <v>186</v>
      </c>
      <c r="F38" s="9" t="e">
        <f t="shared" si="2"/>
        <v>#REF!</v>
      </c>
      <c r="G38" s="9" t="e">
        <f>H38+#REF!+I38+J38</f>
        <v>#REF!</v>
      </c>
      <c r="H38" s="27">
        <v>33.754752</v>
      </c>
      <c r="I38" s="27"/>
      <c r="J38" s="27"/>
      <c r="K38" s="27"/>
    </row>
    <row r="39" s="2" customFormat="1" ht="22.8" customHeight="1" spans="1:11">
      <c r="A39" s="39" t="s">
        <v>183</v>
      </c>
      <c r="B39" s="39" t="s">
        <v>187</v>
      </c>
      <c r="C39" s="39" t="s">
        <v>187</v>
      </c>
      <c r="D39" s="25" t="s">
        <v>294</v>
      </c>
      <c r="E39" s="8" t="s">
        <v>189</v>
      </c>
      <c r="F39" s="9" t="e">
        <f t="shared" si="2"/>
        <v>#REF!</v>
      </c>
      <c r="G39" s="9" t="e">
        <f>H39+#REF!+I39+J39</f>
        <v>#REF!</v>
      </c>
      <c r="H39" s="27">
        <v>2.109672</v>
      </c>
      <c r="I39" s="27"/>
      <c r="J39" s="27"/>
      <c r="K39" s="27"/>
    </row>
    <row r="40" s="2" customFormat="1" ht="22.8" customHeight="1" spans="1:11">
      <c r="A40" s="39" t="s">
        <v>190</v>
      </c>
      <c r="B40" s="39" t="s">
        <v>191</v>
      </c>
      <c r="C40" s="39" t="s">
        <v>199</v>
      </c>
      <c r="D40" s="25" t="s">
        <v>299</v>
      </c>
      <c r="E40" s="8" t="s">
        <v>219</v>
      </c>
      <c r="F40" s="9" t="e">
        <f t="shared" si="2"/>
        <v>#REF!</v>
      </c>
      <c r="G40" s="9" t="e">
        <f>H40+#REF!+I40+J40</f>
        <v>#REF!</v>
      </c>
      <c r="H40" s="27">
        <v>20.041884</v>
      </c>
      <c r="I40" s="27"/>
      <c r="J40" s="27"/>
      <c r="K40" s="27"/>
    </row>
    <row r="41" s="2" customFormat="1" ht="22.8" customHeight="1" spans="1:11">
      <c r="A41" s="39" t="s">
        <v>195</v>
      </c>
      <c r="B41" s="39" t="s">
        <v>192</v>
      </c>
      <c r="C41" s="39" t="s">
        <v>192</v>
      </c>
      <c r="D41" s="25" t="s">
        <v>296</v>
      </c>
      <c r="E41" s="8" t="s">
        <v>197</v>
      </c>
      <c r="F41" s="9" t="e">
        <f t="shared" si="2"/>
        <v>#REF!</v>
      </c>
      <c r="G41" s="9" t="e">
        <f>H41+#REF!+I41+J41</f>
        <v>#REF!</v>
      </c>
      <c r="H41" s="27">
        <v>257.4908</v>
      </c>
      <c r="I41" s="27"/>
      <c r="J41" s="27">
        <f>40.44+12.443608</f>
        <v>52.883608</v>
      </c>
      <c r="K41" s="27">
        <f>503.86+10.049593</f>
        <v>513.909593</v>
      </c>
    </row>
    <row r="42" s="2" customFormat="1" ht="22.8" customHeight="1" spans="1:11">
      <c r="A42" s="39" t="s">
        <v>198</v>
      </c>
      <c r="B42" s="39" t="s">
        <v>199</v>
      </c>
      <c r="C42" s="39" t="s">
        <v>192</v>
      </c>
      <c r="D42" s="25" t="s">
        <v>297</v>
      </c>
      <c r="E42" s="8" t="s">
        <v>201</v>
      </c>
      <c r="F42" s="9" t="e">
        <f t="shared" si="2"/>
        <v>#REF!</v>
      </c>
      <c r="G42" s="9" t="e">
        <f>H42+#REF!+I42+J42</f>
        <v>#REF!</v>
      </c>
      <c r="H42" s="27">
        <v>25.316064</v>
      </c>
      <c r="I42" s="27"/>
      <c r="J42" s="27"/>
      <c r="K42" s="27"/>
    </row>
    <row r="43" s="2" customFormat="1" ht="21" customHeight="1" spans="1:11">
      <c r="A43" s="39">
        <v>214</v>
      </c>
      <c r="B43" s="39" t="s">
        <v>192</v>
      </c>
      <c r="C43" s="39">
        <v>23</v>
      </c>
      <c r="D43" s="39" t="s">
        <v>301</v>
      </c>
      <c r="E43" s="25" t="s">
        <v>223</v>
      </c>
      <c r="F43" s="9" t="e">
        <f t="shared" si="2"/>
        <v>#REF!</v>
      </c>
      <c r="G43" s="9" t="e">
        <f>H43+#REF!+I43+J43</f>
        <v>#REF!</v>
      </c>
      <c r="H43" s="39"/>
      <c r="I43" s="39"/>
      <c r="J43" s="9">
        <v>48.6062</v>
      </c>
      <c r="K43" s="39"/>
    </row>
    <row r="44" s="2" customFormat="1" ht="22.8" customHeight="1" spans="1:11">
      <c r="A44" s="8"/>
      <c r="B44" s="8"/>
      <c r="C44" s="8"/>
      <c r="D44" s="26" t="s">
        <v>163</v>
      </c>
      <c r="E44" s="26" t="s">
        <v>164</v>
      </c>
      <c r="F44" s="7" t="e">
        <f t="shared" ref="F44:H44" si="3">SUM(F45:F51)</f>
        <v>#REF!</v>
      </c>
      <c r="G44" s="7" t="e">
        <f t="shared" si="3"/>
        <v>#REF!</v>
      </c>
      <c r="H44" s="7">
        <f t="shared" si="3"/>
        <v>155.405672</v>
      </c>
      <c r="I44" s="7"/>
      <c r="J44" s="7">
        <f>SUM(J45:J51)</f>
        <v>18.72</v>
      </c>
      <c r="K44" s="7">
        <f>SUM(K45:K51)</f>
        <v>74.530047</v>
      </c>
    </row>
    <row r="45" s="2" customFormat="1" ht="22.8" customHeight="1" spans="1:11">
      <c r="A45" s="39" t="s">
        <v>183</v>
      </c>
      <c r="B45" s="39" t="s">
        <v>184</v>
      </c>
      <c r="C45" s="39" t="s">
        <v>184</v>
      </c>
      <c r="D45" s="25" t="s">
        <v>293</v>
      </c>
      <c r="E45" s="8" t="s">
        <v>186</v>
      </c>
      <c r="F45" s="9" t="e">
        <f t="shared" ref="F45:F47" si="4">G45+J45+K45</f>
        <v>#REF!</v>
      </c>
      <c r="G45" s="9" t="e">
        <f>H45+#REF!+I45</f>
        <v>#REF!</v>
      </c>
      <c r="H45" s="27">
        <v>14.034048</v>
      </c>
      <c r="I45" s="27"/>
      <c r="J45" s="27"/>
      <c r="K45" s="27"/>
    </row>
    <row r="46" s="2" customFormat="1" ht="22.8" customHeight="1" spans="1:11">
      <c r="A46" s="39" t="s">
        <v>183</v>
      </c>
      <c r="B46" s="39" t="s">
        <v>187</v>
      </c>
      <c r="C46" s="39" t="s">
        <v>187</v>
      </c>
      <c r="D46" s="25" t="s">
        <v>294</v>
      </c>
      <c r="E46" s="8" t="s">
        <v>189</v>
      </c>
      <c r="F46" s="9" t="e">
        <f t="shared" si="4"/>
        <v>#REF!</v>
      </c>
      <c r="G46" s="9" t="e">
        <f>H46+#REF!+I46</f>
        <v>#REF!</v>
      </c>
      <c r="H46" s="27">
        <v>0.877128</v>
      </c>
      <c r="I46" s="27"/>
      <c r="J46" s="27"/>
      <c r="K46" s="27"/>
    </row>
    <row r="47" s="2" customFormat="1" ht="22.8" customHeight="1" spans="1:11">
      <c r="A47" s="39" t="s">
        <v>190</v>
      </c>
      <c r="B47" s="39" t="s">
        <v>191</v>
      </c>
      <c r="C47" s="39" t="s">
        <v>199</v>
      </c>
      <c r="D47" s="25" t="s">
        <v>299</v>
      </c>
      <c r="E47" s="8" t="s">
        <v>219</v>
      </c>
      <c r="F47" s="9" t="e">
        <f t="shared" si="4"/>
        <v>#REF!</v>
      </c>
      <c r="G47" s="9" t="e">
        <f>H47+#REF!+I47</f>
        <v>#REF!</v>
      </c>
      <c r="H47" s="27">
        <v>8.332716</v>
      </c>
      <c r="I47" s="27"/>
      <c r="J47" s="27"/>
      <c r="K47" s="27"/>
    </row>
    <row r="48" s="2" customFormat="1" ht="22.8" customHeight="1" spans="1:11">
      <c r="A48" s="39" t="s">
        <v>195</v>
      </c>
      <c r="B48" s="39" t="s">
        <v>192</v>
      </c>
      <c r="C48" s="39" t="s">
        <v>192</v>
      </c>
      <c r="D48" s="25" t="s">
        <v>296</v>
      </c>
      <c r="E48" s="8" t="s">
        <v>197</v>
      </c>
      <c r="F48" s="9" t="e">
        <f>G48+K48</f>
        <v>#REF!</v>
      </c>
      <c r="G48" s="9" t="e">
        <f>H48+#REF!+I48+J48</f>
        <v>#REF!</v>
      </c>
      <c r="H48" s="27">
        <v>108.319</v>
      </c>
      <c r="I48" s="27"/>
      <c r="J48" s="27">
        <v>18.72</v>
      </c>
      <c r="K48" s="27">
        <v>74.53</v>
      </c>
    </row>
    <row r="49" s="2" customFormat="1" ht="22.8" customHeight="1" spans="1:11">
      <c r="A49" s="39" t="s">
        <v>198</v>
      </c>
      <c r="B49" s="39" t="s">
        <v>199</v>
      </c>
      <c r="C49" s="39" t="s">
        <v>192</v>
      </c>
      <c r="D49" s="25" t="s">
        <v>297</v>
      </c>
      <c r="E49" s="8" t="s">
        <v>201</v>
      </c>
      <c r="F49" s="9" t="e">
        <f t="shared" ref="F49:F51" si="5">G49+J49+K49</f>
        <v>#REF!</v>
      </c>
      <c r="G49" s="9" t="e">
        <f>H49+#REF!+I49</f>
        <v>#REF!</v>
      </c>
      <c r="H49" s="27">
        <v>10.525536</v>
      </c>
      <c r="I49" s="27"/>
      <c r="J49" s="27"/>
      <c r="K49" s="27"/>
    </row>
    <row r="50" s="2" customFormat="1" ht="24" customHeight="1" spans="1:11">
      <c r="A50" s="47">
        <v>214</v>
      </c>
      <c r="B50" s="47" t="s">
        <v>192</v>
      </c>
      <c r="C50" s="47">
        <v>12</v>
      </c>
      <c r="D50" s="41" t="s">
        <v>300</v>
      </c>
      <c r="E50" s="8" t="s">
        <v>222</v>
      </c>
      <c r="F50" s="27" t="e">
        <f t="shared" si="5"/>
        <v>#REF!</v>
      </c>
      <c r="G50" s="27" t="e">
        <f>H50+#REF!+I50</f>
        <v>#REF!</v>
      </c>
      <c r="H50" s="27">
        <v>5.667244</v>
      </c>
      <c r="I50" s="27"/>
      <c r="J50" s="27"/>
      <c r="K50" s="27">
        <v>4.7e-5</v>
      </c>
    </row>
    <row r="51" s="2" customFormat="1" ht="22" customHeight="1" spans="1:11">
      <c r="A51" s="47">
        <v>201</v>
      </c>
      <c r="B51" s="47" t="s">
        <v>202</v>
      </c>
      <c r="C51" s="47">
        <v>99</v>
      </c>
      <c r="D51" s="41" t="s">
        <v>302</v>
      </c>
      <c r="E51" s="8" t="s">
        <v>224</v>
      </c>
      <c r="F51" s="27" t="e">
        <f t="shared" si="5"/>
        <v>#REF!</v>
      </c>
      <c r="G51" s="27" t="e">
        <f>H51+#REF!+I51</f>
        <v>#REF!</v>
      </c>
      <c r="H51" s="27">
        <v>7.65</v>
      </c>
      <c r="I51" s="27"/>
      <c r="J51" s="27"/>
      <c r="K51" s="27"/>
    </row>
    <row r="52" s="2" customFormat="1" ht="22.8" customHeight="1" spans="1:11">
      <c r="A52" s="8"/>
      <c r="B52" s="8"/>
      <c r="C52" s="8"/>
      <c r="D52" s="26" t="s">
        <v>165</v>
      </c>
      <c r="E52" s="26" t="s">
        <v>166</v>
      </c>
      <c r="F52" s="7">
        <v>311.8381</v>
      </c>
      <c r="G52" s="7">
        <v>193.0781</v>
      </c>
      <c r="H52" s="7">
        <v>176.2181</v>
      </c>
      <c r="I52" s="7"/>
      <c r="J52" s="7">
        <v>16.86</v>
      </c>
      <c r="K52" s="7">
        <v>118.76</v>
      </c>
    </row>
    <row r="53" s="2" customFormat="1" ht="22.8" customHeight="1" spans="1:11">
      <c r="A53" s="39" t="s">
        <v>183</v>
      </c>
      <c r="B53" s="39" t="s">
        <v>184</v>
      </c>
      <c r="C53" s="39" t="s">
        <v>184</v>
      </c>
      <c r="D53" s="25" t="s">
        <v>293</v>
      </c>
      <c r="E53" s="8" t="s">
        <v>186</v>
      </c>
      <c r="F53" s="9">
        <v>13.632768</v>
      </c>
      <c r="G53" s="9">
        <v>13.632768</v>
      </c>
      <c r="H53" s="27">
        <v>13.632768</v>
      </c>
      <c r="I53" s="27"/>
      <c r="J53" s="27"/>
      <c r="K53" s="27"/>
    </row>
    <row r="54" s="2" customFormat="1" ht="22.8" customHeight="1" spans="1:11">
      <c r="A54" s="39" t="s">
        <v>183</v>
      </c>
      <c r="B54" s="39" t="s">
        <v>187</v>
      </c>
      <c r="C54" s="39" t="s">
        <v>187</v>
      </c>
      <c r="D54" s="25" t="s">
        <v>294</v>
      </c>
      <c r="E54" s="8" t="s">
        <v>189</v>
      </c>
      <c r="F54" s="9">
        <v>0.852048</v>
      </c>
      <c r="G54" s="9">
        <v>0.852048</v>
      </c>
      <c r="H54" s="27">
        <v>0.852048</v>
      </c>
      <c r="I54" s="27"/>
      <c r="J54" s="27"/>
      <c r="K54" s="27"/>
    </row>
    <row r="55" s="2" customFormat="1" ht="22.8" customHeight="1" spans="1:11">
      <c r="A55" s="39" t="s">
        <v>190</v>
      </c>
      <c r="B55" s="39" t="s">
        <v>191</v>
      </c>
      <c r="C55" s="39" t="s">
        <v>199</v>
      </c>
      <c r="D55" s="25" t="s">
        <v>299</v>
      </c>
      <c r="E55" s="8" t="s">
        <v>219</v>
      </c>
      <c r="F55" s="9">
        <v>8.094456</v>
      </c>
      <c r="G55" s="9">
        <v>8.094456</v>
      </c>
      <c r="H55" s="27">
        <v>8.094456</v>
      </c>
      <c r="I55" s="27"/>
      <c r="J55" s="27"/>
      <c r="K55" s="27"/>
    </row>
    <row r="56" s="2" customFormat="1" ht="22.8" customHeight="1" spans="1:11">
      <c r="A56" s="39" t="s">
        <v>195</v>
      </c>
      <c r="B56" s="39" t="s">
        <v>192</v>
      </c>
      <c r="C56" s="39" t="s">
        <v>220</v>
      </c>
      <c r="D56" s="25" t="s">
        <v>300</v>
      </c>
      <c r="E56" s="8" t="s">
        <v>222</v>
      </c>
      <c r="F56" s="9">
        <v>246.8643</v>
      </c>
      <c r="G56" s="9">
        <v>121.1</v>
      </c>
      <c r="H56" s="27">
        <v>104.24</v>
      </c>
      <c r="I56" s="27"/>
      <c r="J56" s="27">
        <v>16.86</v>
      </c>
      <c r="K56" s="27">
        <v>125.76</v>
      </c>
    </row>
    <row r="57" s="2" customFormat="1" ht="22.8" customHeight="1" spans="1:11">
      <c r="A57" s="39" t="s">
        <v>198</v>
      </c>
      <c r="B57" s="39" t="s">
        <v>199</v>
      </c>
      <c r="C57" s="39" t="s">
        <v>192</v>
      </c>
      <c r="D57" s="25" t="s">
        <v>297</v>
      </c>
      <c r="E57" s="8" t="s">
        <v>201</v>
      </c>
      <c r="F57" s="9">
        <v>10.224576</v>
      </c>
      <c r="G57" s="9">
        <v>10.224576</v>
      </c>
      <c r="H57" s="27">
        <v>10.224576</v>
      </c>
      <c r="I57" s="27"/>
      <c r="J57" s="27"/>
      <c r="K57" s="27"/>
    </row>
    <row r="58" s="2" customFormat="1" ht="18" spans="1:11">
      <c r="A58" s="39">
        <v>201</v>
      </c>
      <c r="B58" s="39" t="s">
        <v>202</v>
      </c>
      <c r="C58" s="39">
        <v>99</v>
      </c>
      <c r="D58" s="41" t="s">
        <v>302</v>
      </c>
      <c r="E58" s="48" t="s">
        <v>203</v>
      </c>
      <c r="F58" s="9">
        <v>32.17</v>
      </c>
      <c r="G58" s="9">
        <v>32.17</v>
      </c>
      <c r="H58" s="9">
        <v>32.17</v>
      </c>
      <c r="I58" s="49"/>
      <c r="J58" s="49"/>
      <c r="K58" s="49"/>
    </row>
    <row r="59" s="2" customFormat="1" ht="22.8" customHeight="1" spans="1:11">
      <c r="A59" s="8"/>
      <c r="B59" s="8"/>
      <c r="C59" s="8"/>
      <c r="D59" s="26" t="s">
        <v>167</v>
      </c>
      <c r="E59" s="26" t="s">
        <v>168</v>
      </c>
      <c r="F59" s="7">
        <f t="shared" ref="F59:H59" si="6">SUM(F60:F65)</f>
        <v>349.05699</v>
      </c>
      <c r="G59" s="7">
        <f t="shared" si="6"/>
        <v>164.05699</v>
      </c>
      <c r="H59" s="7">
        <f t="shared" si="6"/>
        <v>126.67699</v>
      </c>
      <c r="I59" s="7"/>
      <c r="J59" s="7">
        <f>SUM(J60:J65)</f>
        <v>37.38</v>
      </c>
      <c r="K59" s="7">
        <f>SUM(K60:K65)</f>
        <v>185</v>
      </c>
    </row>
    <row r="60" s="2" customFormat="1" ht="22.8" customHeight="1" spans="1:11">
      <c r="A60" s="39" t="s">
        <v>183</v>
      </c>
      <c r="B60" s="39" t="s">
        <v>184</v>
      </c>
      <c r="C60" s="39" t="s">
        <v>184</v>
      </c>
      <c r="D60" s="25" t="s">
        <v>293</v>
      </c>
      <c r="E60" s="8" t="s">
        <v>186</v>
      </c>
      <c r="F60" s="9">
        <f t="shared" ref="F60:F65" si="7">G60+K60</f>
        <v>11.86464</v>
      </c>
      <c r="G60" s="9">
        <v>11.86464</v>
      </c>
      <c r="H60" s="27">
        <v>11.86464</v>
      </c>
      <c r="I60" s="27"/>
      <c r="J60" s="27"/>
      <c r="K60" s="27"/>
    </row>
    <row r="61" s="2" customFormat="1" ht="22.8" customHeight="1" spans="1:11">
      <c r="A61" s="39" t="s">
        <v>183</v>
      </c>
      <c r="B61" s="39" t="s">
        <v>187</v>
      </c>
      <c r="C61" s="39" t="s">
        <v>187</v>
      </c>
      <c r="D61" s="25" t="s">
        <v>294</v>
      </c>
      <c r="E61" s="8" t="s">
        <v>189</v>
      </c>
      <c r="F61" s="9">
        <f t="shared" si="7"/>
        <v>0.74154</v>
      </c>
      <c r="G61" s="9">
        <v>0.74154</v>
      </c>
      <c r="H61" s="27">
        <v>0.74154</v>
      </c>
      <c r="I61" s="27"/>
      <c r="J61" s="27"/>
      <c r="K61" s="27"/>
    </row>
    <row r="62" s="2" customFormat="1" ht="22.8" customHeight="1" spans="1:11">
      <c r="A62" s="39" t="s">
        <v>190</v>
      </c>
      <c r="B62" s="39" t="s">
        <v>191</v>
      </c>
      <c r="C62" s="39" t="s">
        <v>192</v>
      </c>
      <c r="D62" s="25" t="s">
        <v>295</v>
      </c>
      <c r="E62" s="8" t="s">
        <v>194</v>
      </c>
      <c r="F62" s="9">
        <f t="shared" si="7"/>
        <v>7.04463</v>
      </c>
      <c r="G62" s="9">
        <v>7.04463</v>
      </c>
      <c r="H62" s="27">
        <v>7.04463</v>
      </c>
      <c r="I62" s="27"/>
      <c r="J62" s="27"/>
      <c r="K62" s="27"/>
    </row>
    <row r="63" s="2" customFormat="1" ht="22.8" customHeight="1" spans="1:11">
      <c r="A63" s="39" t="s">
        <v>195</v>
      </c>
      <c r="B63" s="39" t="s">
        <v>192</v>
      </c>
      <c r="C63" s="39" t="s">
        <v>220</v>
      </c>
      <c r="D63" s="25" t="s">
        <v>300</v>
      </c>
      <c r="E63" s="8" t="s">
        <v>222</v>
      </c>
      <c r="F63" s="9">
        <f t="shared" si="7"/>
        <v>314.0077</v>
      </c>
      <c r="G63" s="9">
        <f t="shared" ref="G63:G65" si="8">H63+J63</f>
        <v>129.0077</v>
      </c>
      <c r="H63" s="27">
        <v>91.6277</v>
      </c>
      <c r="I63" s="27"/>
      <c r="J63" s="27">
        <f>16.38+21</f>
        <v>37.38</v>
      </c>
      <c r="K63" s="27">
        <v>185</v>
      </c>
    </row>
    <row r="64" s="2" customFormat="1" ht="22.8" customHeight="1" spans="1:11">
      <c r="A64" s="39" t="s">
        <v>198</v>
      </c>
      <c r="B64" s="39" t="s">
        <v>199</v>
      </c>
      <c r="C64" s="39" t="s">
        <v>192</v>
      </c>
      <c r="D64" s="25" t="s">
        <v>297</v>
      </c>
      <c r="E64" s="8" t="s">
        <v>201</v>
      </c>
      <c r="F64" s="9">
        <f t="shared" si="7"/>
        <v>8.89848</v>
      </c>
      <c r="G64" s="9">
        <f t="shared" si="8"/>
        <v>8.89848</v>
      </c>
      <c r="H64" s="27">
        <v>8.89848</v>
      </c>
      <c r="I64" s="27"/>
      <c r="J64" s="27"/>
      <c r="K64" s="27"/>
    </row>
    <row r="65" s="2" customFormat="1" ht="23" customHeight="1" spans="1:11">
      <c r="A65" s="39">
        <v>201</v>
      </c>
      <c r="B65" s="39" t="s">
        <v>202</v>
      </c>
      <c r="C65" s="39">
        <v>99</v>
      </c>
      <c r="D65" s="41" t="s">
        <v>302</v>
      </c>
      <c r="E65" s="39" t="s">
        <v>224</v>
      </c>
      <c r="F65" s="9">
        <f t="shared" si="7"/>
        <v>6.5</v>
      </c>
      <c r="G65" s="27">
        <f t="shared" si="8"/>
        <v>6.5</v>
      </c>
      <c r="H65" s="27">
        <v>6.5</v>
      </c>
      <c r="I65" s="27"/>
      <c r="J65" s="27"/>
      <c r="K65" s="27"/>
    </row>
    <row r="66" customFormat="1" ht="22.9" customHeight="1" spans="1:11">
      <c r="A66" s="8"/>
      <c r="B66" s="8"/>
      <c r="C66" s="8"/>
      <c r="D66" s="26" t="s">
        <v>169</v>
      </c>
      <c r="E66" s="26" t="s">
        <v>170</v>
      </c>
      <c r="F66" s="7">
        <v>1103.32</v>
      </c>
      <c r="G66" s="7">
        <v>244.51</v>
      </c>
      <c r="H66" s="7">
        <v>219.43</v>
      </c>
      <c r="I66" s="7"/>
      <c r="J66" s="7">
        <v>25.08</v>
      </c>
      <c r="K66" s="7">
        <v>858.81</v>
      </c>
    </row>
    <row r="67" customFormat="1" ht="22.9" customHeight="1" spans="1:11">
      <c r="A67" s="39" t="s">
        <v>183</v>
      </c>
      <c r="B67" s="39" t="s">
        <v>184</v>
      </c>
      <c r="C67" s="39" t="s">
        <v>184</v>
      </c>
      <c r="D67" s="25" t="s">
        <v>293</v>
      </c>
      <c r="E67" s="8" t="s">
        <v>186</v>
      </c>
      <c r="F67" s="9">
        <v>21.05568</v>
      </c>
      <c r="G67" s="9">
        <v>21.05568</v>
      </c>
      <c r="H67" s="27">
        <v>21.05568</v>
      </c>
      <c r="I67" s="27"/>
      <c r="J67" s="27"/>
      <c r="K67" s="27"/>
    </row>
    <row r="68" customFormat="1" ht="22.9" customHeight="1" spans="1:11">
      <c r="A68" s="39" t="s">
        <v>183</v>
      </c>
      <c r="B68" s="39" t="s">
        <v>187</v>
      </c>
      <c r="C68" s="39" t="s">
        <v>187</v>
      </c>
      <c r="D68" s="25" t="s">
        <v>294</v>
      </c>
      <c r="E68" s="8" t="s">
        <v>189</v>
      </c>
      <c r="F68" s="9">
        <v>1.31598</v>
      </c>
      <c r="G68" s="9">
        <v>1.31598</v>
      </c>
      <c r="H68" s="27">
        <v>1.31598</v>
      </c>
      <c r="I68" s="27"/>
      <c r="J68" s="27"/>
      <c r="K68" s="27"/>
    </row>
    <row r="69" customFormat="1" ht="22.9" customHeight="1" spans="1:11">
      <c r="A69" s="39" t="s">
        <v>190</v>
      </c>
      <c r="B69" s="39" t="s">
        <v>191</v>
      </c>
      <c r="C69" s="39" t="s">
        <v>199</v>
      </c>
      <c r="D69" s="25" t="s">
        <v>299</v>
      </c>
      <c r="E69" s="8" t="s">
        <v>219</v>
      </c>
      <c r="F69" s="9">
        <v>12.50181</v>
      </c>
      <c r="G69" s="9">
        <v>12.50181</v>
      </c>
      <c r="H69" s="27">
        <v>12.50181</v>
      </c>
      <c r="I69" s="27"/>
      <c r="J69" s="27"/>
      <c r="K69" s="27"/>
    </row>
    <row r="70" customFormat="1" ht="22.9" customHeight="1" spans="1:11">
      <c r="A70" s="39" t="s">
        <v>195</v>
      </c>
      <c r="B70" s="39" t="s">
        <v>192</v>
      </c>
      <c r="C70" s="39" t="s">
        <v>192</v>
      </c>
      <c r="D70" s="25" t="s">
        <v>296</v>
      </c>
      <c r="E70" s="8" t="s">
        <v>197</v>
      </c>
      <c r="F70" s="9">
        <v>296.0552</v>
      </c>
      <c r="G70" s="9">
        <v>185.6152</v>
      </c>
      <c r="H70" s="27">
        <v>160.5352</v>
      </c>
      <c r="I70" s="27"/>
      <c r="J70" s="27">
        <v>25.08</v>
      </c>
      <c r="K70" s="27">
        <v>110.44</v>
      </c>
    </row>
    <row r="71" customFormat="1" ht="22.9" customHeight="1" spans="1:11">
      <c r="A71" s="39" t="s">
        <v>198</v>
      </c>
      <c r="B71" s="39" t="s">
        <v>199</v>
      </c>
      <c r="C71" s="39" t="s">
        <v>192</v>
      </c>
      <c r="D71" s="25" t="s">
        <v>297</v>
      </c>
      <c r="E71" s="8" t="s">
        <v>201</v>
      </c>
      <c r="F71" s="9">
        <v>15.79176</v>
      </c>
      <c r="G71" s="9">
        <v>15.79176</v>
      </c>
      <c r="H71" s="27">
        <v>15.79176</v>
      </c>
      <c r="I71" s="27"/>
      <c r="J71" s="27"/>
      <c r="K71" s="27"/>
    </row>
    <row r="72" customFormat="1" ht="23.1" customHeight="1" spans="1:11">
      <c r="A72" s="28">
        <v>201</v>
      </c>
      <c r="B72" s="28" t="s">
        <v>202</v>
      </c>
      <c r="C72" s="28" t="s">
        <v>187</v>
      </c>
      <c r="D72" s="47" t="s">
        <v>303</v>
      </c>
      <c r="E72" s="29" t="s">
        <v>203</v>
      </c>
      <c r="F72" s="30">
        <v>8.23</v>
      </c>
      <c r="G72" s="30">
        <v>8.23</v>
      </c>
      <c r="H72" s="30">
        <v>8.23</v>
      </c>
      <c r="I72" s="53"/>
      <c r="J72" s="53"/>
      <c r="K72" s="31"/>
    </row>
    <row r="73" customFormat="1" ht="23.1" customHeight="1" spans="1:11">
      <c r="A73" s="28">
        <v>214</v>
      </c>
      <c r="B73" s="28" t="s">
        <v>211</v>
      </c>
      <c r="C73" s="28" t="s">
        <v>187</v>
      </c>
      <c r="D73" s="47" t="s">
        <v>231</v>
      </c>
      <c r="E73" s="29" t="s">
        <v>266</v>
      </c>
      <c r="F73" s="30">
        <v>500.6071</v>
      </c>
      <c r="G73" s="30"/>
      <c r="H73" s="30"/>
      <c r="I73" s="53"/>
      <c r="J73" s="53"/>
      <c r="K73" s="30">
        <v>500.6071</v>
      </c>
    </row>
    <row r="74" customFormat="1" ht="23.1" customHeight="1" spans="1:11">
      <c r="A74" s="28">
        <v>214</v>
      </c>
      <c r="B74" s="28" t="s">
        <v>192</v>
      </c>
      <c r="C74" s="28" t="s">
        <v>211</v>
      </c>
      <c r="D74" s="47">
        <v>2140106</v>
      </c>
      <c r="E74" s="29" t="s">
        <v>267</v>
      </c>
      <c r="F74" s="30">
        <v>247.758543</v>
      </c>
      <c r="G74" s="30"/>
      <c r="H74" s="30"/>
      <c r="I74" s="53"/>
      <c r="J74" s="53"/>
      <c r="K74" s="30">
        <v>247.758543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740157480315" right="0.078740157480315" top="0.078740157480315" bottom="0.07874015748031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2023-02-15T12:30:00Z</dcterms:created>
  <cp:lastPrinted>2023-02-16T07:28:00Z</cp:lastPrinted>
  <dcterms:modified xsi:type="dcterms:W3CDTF">2024-07-18T05:24:24Z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8FE1AEEF362C4A5F9974151EA37F57AE</vt:lpwstr>
  </property>
  <property fmtid="{D5CDD505-2E9C-101B-9397-08002B2CF9AE}" pid="3" name="KSOProductBuildVer">
    <vt:lpwstr>2052-12.1.0.17147</vt:lpwstr>
  </property>
</Properties>
</file>