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 activeTab="1"/>
  </bookViews>
  <sheets>
    <sheet name="封面" sheetId="1" r:id="rId1"/>
    <sheet name="目录 " sheetId="26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7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<sst xmlns="http://schemas.openxmlformats.org/spreadsheetml/2006/main" count="1198" uniqueCount="506">
  <si>
    <t>2023年部门预算公开表</t>
  </si>
  <si>
    <t>单位编码：</t>
  </si>
  <si>
    <t>414004</t>
  </si>
  <si>
    <t>单位名称：</t>
  </si>
  <si>
    <t>岳阳县港口航务管理所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</si>
  <si>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</si>
  <si>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</si>
  <si>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</si>
  <si>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</si>
  <si>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</si>
  <si>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</si>
  <si>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</si>
  <si>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</si>
  <si>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</si>
  <si>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</si>
  <si>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</si>
  <si>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</si>
  <si>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</si>
  <si>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</si>
  <si>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</si>
  <si>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</si>
  <si>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</si>
  <si>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</si>
  <si>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</si>
  <si>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</si>
  <si>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</si>
  <si>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</si>
  <si>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</si>
  <si>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</si>
  <si>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部门整体支出绩效目标表</t>
  </si>
  <si>
    <t>注：以上部门预算报表中，空表表示本部门无相关收支情况。</t>
  </si>
  <si>
    <t>部门公开表01</t>
  </si>
  <si>
    <t>单位：414004岳阳县港口航务管理所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</si>
  <si>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</si>
  <si>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</si>
  <si>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</si>
  <si>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</si>
  <si>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</si>
  <si>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</si>
  <si>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</si>
  <si>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</si>
  <si>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</si>
  <si>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</si>
  <si>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</si>
  <si>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</si>
  <si>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</si>
  <si>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</si>
  <si>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</si>
  <si>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</si>
  <si>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</si>
  <si>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</si>
  <si>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</si>
  <si>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</si>
  <si>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</si>
  <si>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</si>
  <si>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</si>
  <si>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</si>
  <si>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</si>
  <si>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</si>
  <si>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</si>
  <si>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</si>
  <si>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</si>
  <si>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</si>
  <si>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</si>
  <si>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</si>
  <si>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</si>
  <si>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</si>
  <si>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</si>
  <si>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</si>
  <si>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</si>
  <si>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</si>
  <si>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</si>
  <si>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</si>
  <si>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</si>
  <si>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</si>
  <si>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</si>
  <si>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</si>
  <si>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</si>
  <si>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</si>
  <si>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</si>
  <si>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</si>
  <si>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</si>
  <si>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</si>
  <si>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</si>
  <si>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</si>
  <si>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</si>
  <si>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</si>
  <si>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</si>
  <si>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</si>
  <si>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</si>
  <si>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</si>
  <si>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</si>
  <si>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</si>
  <si>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</si>
  <si>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</si>
  <si>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</si>
  <si>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</si>
  <si>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</si>
  <si>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</si>
  <si>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</si>
  <si>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</si>
  <si>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</si>
  <si>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</si>
  <si>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</si>
  <si>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</si>
  <si>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</si>
  <si>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</si>
  <si>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</si>
  <si>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</si>
  <si>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</si>
  <si>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</si>
  <si>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</si>
  <si>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</si>
  <si>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</si>
  <si>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</si>
  <si>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</si>
  <si>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</si>
  <si>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</si>
  <si>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</si>
  <si>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</si>
  <si>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</si>
  <si>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</si>
  <si>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</si>
  <si>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</si>
  <si>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</si>
  <si>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</si>
  <si>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</si>
  <si>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</si>
  <si>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</si>
  <si>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</si>
  <si>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</si>
  <si>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</si>
  <si>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</si>
  <si>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</si>
  <si>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</si>
  <si>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</si>
  <si>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</si>
  <si>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</si>
  <si>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</si>
  <si>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</si>
  <si>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</si>
  <si>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</si>
  <si>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</si>
  <si>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</si>
  <si>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</si>
  <si>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</si>
  <si>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</si>
  <si>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</si>
  <si>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</si>
  <si>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</si>
  <si>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</si>
  <si>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</si>
  <si>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</si>
  <si>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</si>
  <si>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</si>
  <si>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414</t>
  </si>
  <si>
    <t>岳阳县交通运输局</t>
  </si>
  <si>
    <t xml:space="preserve">  414004</t>
  </si>
  <si>
    <t xml:space="preserve">  岳阳县港口航务管理所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</si>
  <si>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</si>
  <si>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</si>
  <si>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</si>
  <si>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</si>
  <si>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</si>
  <si>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</si>
  <si>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</si>
  <si>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</si>
  <si>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</si>
  <si>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</si>
  <si>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</si>
  <si>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</si>
  <si>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</si>
  <si>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05</t>
  </si>
  <si>
    <t xml:space="preserve">    2080505</t>
  </si>
  <si>
    <t xml:space="preserve">    机关事业单位基本养老保险缴费支出</t>
  </si>
  <si>
    <t>99</t>
  </si>
  <si>
    <t xml:space="preserve">    2089999</t>
  </si>
  <si>
    <t xml:space="preserve">    其他社会保障和就业支出</t>
  </si>
  <si>
    <t>210</t>
  </si>
  <si>
    <t>11</t>
  </si>
  <si>
    <t>02</t>
  </si>
  <si>
    <t xml:space="preserve">    2101102</t>
  </si>
  <si>
    <t xml:space="preserve">    事业单位医疗</t>
  </si>
  <si>
    <t>214</t>
  </si>
  <si>
    <t>01</t>
  </si>
  <si>
    <t xml:space="preserve">    2140101</t>
  </si>
  <si>
    <t xml:space="preserve">    行政运行</t>
  </si>
  <si>
    <t>221</t>
  </si>
  <si>
    <t xml:space="preserve">    2210201</t>
  </si>
  <si>
    <t xml:space="preserve">    住房公积金</t>
  </si>
  <si>
    <t xml:space="preserve">    航道维护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</si>
  <si>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</si>
  <si>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</si>
  <si>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</si>
  <si>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</si>
  <si>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</si>
  <si>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</si>
  <si>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</si>
  <si>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</si>
  <si>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</si>
  <si>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</si>
  <si>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</si>
  <si>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</si>
  <si>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</si>
  <si>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</si>
  <si>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</si>
  <si>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</si>
  <si>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</si>
  <si>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</si>
  <si>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414004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</si>
  <si>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</si>
  <si>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</si>
  <si>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</si>
  <si>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</si>
  <si>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</si>
  <si>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</si>
  <si>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</si>
  <si>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</si>
  <si>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</si>
  <si>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</si>
  <si>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</si>
  <si>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</si>
  <si>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</si>
  <si>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</si>
  <si>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</si>
  <si>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</si>
  <si>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</si>
  <si>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</si>
  <si>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</si>
  <si>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</si>
  <si>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</si>
  <si>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</si>
  <si>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</si>
  <si>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</si>
  <si>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</si>
  <si>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 2080505</t>
  </si>
  <si>
    <t xml:space="preserve">     2089999</t>
  </si>
  <si>
    <t xml:space="preserve">     2101102</t>
  </si>
  <si>
    <t xml:space="preserve">     2140101</t>
  </si>
  <si>
    <t xml:space="preserve">     2210201</t>
  </si>
  <si>
    <t xml:space="preserve">   2140123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</si>
  <si>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</si>
  <si>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</si>
  <si>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</si>
  <si>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</si>
  <si>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</si>
  <si>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</si>
  <si>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</si>
  <si>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</si>
  <si>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</si>
  <si>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</si>
  <si>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</si>
  <si>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</si>
  <si>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</si>
  <si>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</si>
  <si>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</si>
  <si>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</si>
  <si>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</si>
  <si>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</si>
  <si>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</si>
  <si>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</si>
  <si>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</si>
  <si>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</si>
  <si>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</si>
  <si>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</si>
  <si>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</si>
  <si>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</si>
  <si>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</si>
  <si>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</si>
  <si>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</si>
  <si>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</si>
  <si>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30207</t>
  </si>
  <si>
    <t xml:space="preserve">  邮电费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</si>
  <si>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</si>
  <si>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</si>
  <si>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</si>
  <si>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</si>
  <si>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</si>
  <si>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</si>
  <si>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30299</t>
  </si>
  <si>
    <t xml:space="preserve">  其他商品和服务支出</t>
  </si>
  <si>
    <t xml:space="preserve">  30205</t>
  </si>
  <si>
    <t xml:space="preserve">  水费</t>
  </si>
  <si>
    <t xml:space="preserve">  30217</t>
  </si>
  <si>
    <t xml:space="preserve">  公务接待费</t>
  </si>
  <si>
    <t xml:space="preserve">  30215</t>
  </si>
  <si>
    <t xml:space="preserve">  会议费</t>
  </si>
  <si>
    <t xml:space="preserve">  30239</t>
  </si>
  <si>
    <t xml:space="preserve">  其他交通费用</t>
  </si>
  <si>
    <t xml:space="preserve">  30216</t>
  </si>
  <si>
    <t xml:space="preserve">  培训费</t>
  </si>
  <si>
    <t xml:space="preserve">  30206</t>
  </si>
  <si>
    <t xml:space="preserve">  电费</t>
  </si>
  <si>
    <t>注：如本表格为空，则表示本年度未安排此项目。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</si>
  <si>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</si>
  <si>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</si>
  <si>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</si>
  <si>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</si>
  <si>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</si>
  <si>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</si>
  <si>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</si>
  <si>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</si>
  <si>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</si>
  <si>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</si>
  <si>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</si>
  <si>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</si>
  <si>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</si>
  <si>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</si>
  <si>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</si>
  <si>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</si>
  <si>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</si>
  <si>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</si>
  <si>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</si>
  <si>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</si>
  <si>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</si>
  <si>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</si>
  <si>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</si>
  <si>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</si>
  <si>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</si>
  <si>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</si>
  <si>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</si>
  <si>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</si>
  <si>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</si>
  <si>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</si>
  <si>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</si>
  <si>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</si>
  <si>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</si>
  <si>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</si>
  <si>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</si>
  <si>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</si>
  <si>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</si>
  <si>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</si>
  <si>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</si>
  <si>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</si>
  <si>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</si>
  <si>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</si>
  <si>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</si>
  <si>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</si>
  <si>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</si>
  <si>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</si>
  <si>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</si>
  <si>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</si>
  <si>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</si>
  <si>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</si>
  <si>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</si>
  <si>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</si>
  <si>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</si>
  <si>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</si>
  <si>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</si>
  <si>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</si>
  <si>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</si>
  <si>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</si>
  <si>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</si>
  <si>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</si>
  <si>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</si>
  <si>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</si>
  <si>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</si>
  <si>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</si>
  <si>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</si>
  <si>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</si>
  <si>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</si>
  <si>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</si>
  <si>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</si>
  <si>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</si>
  <si>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</si>
  <si>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</si>
  <si>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</si>
  <si>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</si>
  <si>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</si>
  <si>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</si>
  <si>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</si>
  <si>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</si>
  <si>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</si>
  <si>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</si>
  <si>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</si>
  <si>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</si>
  <si>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</si>
  <si>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</si>
  <si>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</si>
  <si>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</si>
  <si>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</si>
  <si>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</si>
  <si>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</si>
  <si>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</si>
  <si>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</si>
  <si>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</si>
  <si>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</si>
  <si>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</si>
  <si>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</si>
  <si>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</si>
  <si>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</si>
  <si>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</si>
  <si>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</si>
  <si>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</si>
  <si>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</si>
  <si>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</si>
  <si>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414004</t>
  </si>
  <si>
    <t xml:space="preserve">   港口航务管理经费</t>
  </si>
  <si>
    <t xml:space="preserve">   公务船运行维护费</t>
  </si>
  <si>
    <t xml:space="preserve">   海事管理及应急救援经费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</si>
  <si>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</si>
  <si>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</si>
  <si>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</si>
  <si>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</si>
  <si>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</si>
  <si>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</si>
  <si>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</si>
  <si>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</si>
  <si>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</si>
  <si>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</si>
  <si>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</si>
  <si>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</si>
  <si>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</si>
  <si>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</si>
  <si>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港口航务管理经费</t>
  </si>
  <si>
    <t>港口航务管理经费</t>
  </si>
  <si>
    <t>产出指标</t>
  </si>
  <si>
    <t>数量指标</t>
  </si>
  <si>
    <t>项目个数</t>
  </si>
  <si>
    <t>1</t>
  </si>
  <si>
    <t>项目完成数</t>
  </si>
  <si>
    <t>未达标准酌情扣分</t>
  </si>
  <si>
    <t>个</t>
  </si>
  <si>
    <t>定量</t>
  </si>
  <si>
    <t>时效指标</t>
  </si>
  <si>
    <t>完成时间</t>
  </si>
  <si>
    <t>本财政年度完成</t>
  </si>
  <si>
    <t>项目完成时间</t>
  </si>
  <si>
    <t>年</t>
  </si>
  <si>
    <t>质量指标</t>
  </si>
  <si>
    <t>单位运行效率</t>
  </si>
  <si>
    <t>高效</t>
  </si>
  <si>
    <t xml:space="preserve">	 单位运行效率</t>
  </si>
  <si>
    <t>成本指标</t>
  </si>
  <si>
    <t>生态环境成本指标</t>
  </si>
  <si>
    <t>无</t>
  </si>
  <si>
    <t>无未达标准酌情扣分</t>
  </si>
  <si>
    <t>定性</t>
  </si>
  <si>
    <t>社会成本指标</t>
  </si>
  <si>
    <t>经济成本指标</t>
  </si>
  <si>
    <t>预算控制数</t>
  </si>
  <si>
    <t>≤129.86</t>
  </si>
  <si>
    <t>元</t>
  </si>
  <si>
    <t>≤</t>
  </si>
  <si>
    <t>满意度指标</t>
  </si>
  <si>
    <t>服务对象满意度指标</t>
  </si>
  <si>
    <t>服务对象满意</t>
  </si>
  <si>
    <t>≥95%</t>
  </si>
  <si>
    <t xml:space="preserve">	 服务对象满意</t>
  </si>
  <si>
    <t>%</t>
  </si>
  <si>
    <t>效益指标</t>
  </si>
  <si>
    <t>经济效益指标</t>
  </si>
  <si>
    <t>社会效益指标</t>
  </si>
  <si>
    <t>提高水路运输管理水平</t>
  </si>
  <si>
    <t>逐年提高</t>
  </si>
  <si>
    <t>生态效益指标</t>
  </si>
  <si>
    <t xml:space="preserve">  公务船运行维护费</t>
  </si>
  <si>
    <t>公务船运行维护费</t>
  </si>
  <si>
    <t>维修保养次数</t>
  </si>
  <si>
    <t>≥6次</t>
  </si>
  <si>
    <t xml:space="preserve">	 未达指标值酌情扣分</t>
  </si>
  <si>
    <t>次</t>
  </si>
  <si>
    <t>维护质量</t>
  </si>
  <si>
    <t>高质量</t>
  </si>
  <si>
    <t>高标准高质量完成</t>
  </si>
  <si>
    <t>1年</t>
  </si>
  <si>
    <t>12月完成</t>
  </si>
  <si>
    <t>公务船运行成本</t>
  </si>
  <si>
    <t>≤374万</t>
  </si>
  <si>
    <t>运行成本</t>
  </si>
  <si>
    <t>未达指标值酌情扣分</t>
  </si>
  <si>
    <t>社会公众满意度</t>
  </si>
  <si>
    <t>≥90%</t>
  </si>
  <si>
    <t>≥</t>
  </si>
  <si>
    <t>港口航道良性运行</t>
  </si>
  <si>
    <t>运转状态良好</t>
  </si>
  <si>
    <t>保障港口航道良性运行</t>
  </si>
  <si>
    <t xml:space="preserve">  海事管理及应急救援经费</t>
  </si>
  <si>
    <t>海事管理及应急救援经费</t>
  </si>
  <si>
    <t>海事管理及救援成本</t>
  </si>
  <si>
    <t>≤20万</t>
  </si>
  <si>
    <t>救援成本</t>
  </si>
  <si>
    <t>水上交通安全</t>
  </si>
  <si>
    <t>运行良好</t>
  </si>
  <si>
    <t>保障水上交通运行安全</t>
  </si>
  <si>
    <t>应急救援次数</t>
  </si>
  <si>
    <t>≥10次</t>
  </si>
  <si>
    <t>救援质量</t>
  </si>
  <si>
    <t>部门公开表23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</si>
  <si>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</si>
  <si>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</si>
  <si>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</si>
  <si>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</si>
  <si>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</si>
  <si>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</si>
  <si>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</si>
  <si>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</si>
  <si>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</si>
  <si>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</si>
  <si>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</si>
  <si>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 xml:space="preserve"> 数量指标</t>
  </si>
  <si>
    <t xml:space="preserve"> 质量指标</t>
  </si>
  <si>
    <t xml:space="preserve"> 时效指标</t>
  </si>
  <si>
    <t xml:space="preserve">效益指标 </t>
  </si>
  <si>
    <t xml:space="preserve"> 可持续影响指标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</si>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</sst>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5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宋体"/>
      <charset val="1"/>
      <scheme val="minor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5" borderId="6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72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4" fontId="10" fillId="2" borderId="1" xfId="0" applyNumberFormat="1" applyFont="1" applyFill="1" applyBorder="1" applyAlignment="1">
      <alignment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Fill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2" fillId="0" borderId="0" xfId="0" applyNumberFormat="1" applyFont="1" applyFill="1">
      <alignment vertical="center"/>
    </xf>
    <xf numFmtId="0" fontId="13" fillId="0" borderId="2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4.4" outlineLevelRow="7"/>
  <cols>
    <col min="1" max="1" width="3.66666666666667" customWidth="1"/>
    <col min="2" max="2" width="3.7962962962963" customWidth="1"/>
    <col min="3" max="3" width="4.62037037037037" customWidth="1"/>
    <col min="4" max="4" width="19.2685185185185" customWidth="1"/>
    <col min="5" max="11" width="9.76851851851852" customWidth="1"/>
  </cols>
  <sheetData>
    <row r="1" ht="73.3" customHeight="1" spans="1:9">
      <c r="A1" s="69" t="s">
        <v>0</v>
      </c>
      <c r="B1" s="69"/>
      <c r="C1" s="69"/>
      <c r="D1" s="69"/>
      <c r="E1" s="69"/>
      <c r="F1" s="69"/>
      <c r="G1" s="69"/>
      <c r="H1" s="69"/>
      <c r="I1" s="69"/>
    </row>
    <row r="2" ht="23.25" customHeight="1" spans="1:9">
      <c r="A2" s="10"/>
      <c r="B2" s="10"/>
      <c r="C2" s="10"/>
      <c r="D2" s="10"/>
      <c r="E2" s="10"/>
      <c r="F2" s="10"/>
      <c r="G2" s="10"/>
      <c r="H2" s="10"/>
      <c r="I2" s="10"/>
    </row>
    <row r="3" ht="21.55" customHeight="1" spans="1:9">
      <c r="A3" s="10"/>
      <c r="B3" s="10"/>
      <c r="C3" s="10"/>
      <c r="D3" s="10"/>
      <c r="E3" s="10"/>
      <c r="F3" s="10"/>
      <c r="G3" s="10"/>
      <c r="H3" s="10"/>
      <c r="I3" s="10"/>
    </row>
    <row r="4" ht="39.65" customHeight="1" spans="1:9">
      <c r="A4" s="70"/>
      <c r="B4" s="71"/>
      <c r="C4" s="3"/>
      <c r="D4" s="70" t="s">
        <v>1</v>
      </c>
      <c r="E4" s="71" t="s">
        <v>2</v>
      </c>
      <c r="F4" s="71"/>
      <c r="G4" s="71"/>
      <c r="H4" s="71"/>
      <c r="I4" s="3"/>
    </row>
    <row r="5" ht="54.3" customHeight="1" spans="1:9">
      <c r="A5" s="70"/>
      <c r="B5" s="71"/>
      <c r="C5" s="3"/>
      <c r="D5" s="70" t="s">
        <v>3</v>
      </c>
      <c r="E5" s="71" t="s">
        <v>4</v>
      </c>
      <c r="F5" s="71"/>
      <c r="G5" s="71"/>
      <c r="H5" s="71"/>
      <c r="I5" s="3"/>
    </row>
    <row r="6" ht="16.35" customHeight="1"/>
    <row r="7" ht="16.35" customHeight="1"/>
    <row r="8" ht="16.35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zoomScale="130" zoomScaleNormal="130" workbookViewId="0">
      <selection activeCell="F7" sqref="F7"/>
    </sheetView>
  </sheetViews>
  <sheetFormatPr defaultColWidth="10" defaultRowHeight="14.4" outlineLevelCol="4"/>
  <cols>
    <col min="1" max="1" width="15.8796296296296" style="28" customWidth="1"/>
    <col min="2" max="2" width="26.7314814814815" style="28" customWidth="1"/>
    <col min="3" max="3" width="14.6574074074074" style="28" customWidth="1"/>
    <col min="4" max="4" width="18.5925925925926" style="28" customWidth="1"/>
    <col min="5" max="5" width="16.4166666666667" style="28" customWidth="1"/>
    <col min="6" max="16384" width="10" style="28"/>
  </cols>
  <sheetData>
    <row r="1" s="28" customFormat="1" ht="18.95" customHeight="1" spans="1:5">
      <c r="A1" s="29"/>
      <c r="B1" s="29"/>
      <c r="C1" s="29"/>
      <c r="D1" s="29"/>
      <c r="E1" s="30" t="s">
        <v>241</v>
      </c>
    </row>
    <row r="2" s="28" customFormat="1" ht="40.5" customHeight="1" spans="1:5">
      <c r="A2" s="31" t="s">
        <v>14</v>
      </c>
      <c r="B2" s="31"/>
      <c r="C2" s="31"/>
      <c r="D2" s="31"/>
      <c r="E2" s="31"/>
    </row>
    <row r="3" s="28" customFormat="1" ht="20.7" customHeight="1" spans="1:5">
      <c r="A3" s="32" t="s">
        <v>32</v>
      </c>
      <c r="B3" s="32"/>
      <c r="C3" s="32"/>
      <c r="D3" s="32"/>
      <c r="E3" s="33" t="s">
        <v>242</v>
      </c>
    </row>
    <row r="4" s="28" customFormat="1" ht="38.8" customHeight="1" spans="1:5">
      <c r="A4" s="34" t="s">
        <v>243</v>
      </c>
      <c r="B4" s="34"/>
      <c r="C4" s="34" t="s">
        <v>244</v>
      </c>
      <c r="D4" s="34"/>
      <c r="E4" s="34"/>
    </row>
    <row r="5" s="28" customFormat="1" ht="22.8" customHeight="1" spans="1:5">
      <c r="A5" s="34" t="s">
        <v>245</v>
      </c>
      <c r="B5" s="34" t="s">
        <v>162</v>
      </c>
      <c r="C5" s="34" t="s">
        <v>137</v>
      </c>
      <c r="D5" s="34" t="s">
        <v>233</v>
      </c>
      <c r="E5" s="34" t="s">
        <v>234</v>
      </c>
    </row>
    <row r="6" s="28" customFormat="1" ht="26.45" customHeight="1" spans="1:5">
      <c r="A6" s="35" t="s">
        <v>246</v>
      </c>
      <c r="B6" s="35" t="s">
        <v>212</v>
      </c>
      <c r="C6" s="36">
        <v>338.71</v>
      </c>
      <c r="D6" s="36">
        <v>338.71</v>
      </c>
      <c r="E6" s="36"/>
    </row>
    <row r="7" s="28" customFormat="1" ht="26.45" customHeight="1" spans="1:5">
      <c r="A7" s="37" t="s">
        <v>247</v>
      </c>
      <c r="B7" s="37" t="s">
        <v>248</v>
      </c>
      <c r="C7" s="38">
        <v>33.75</v>
      </c>
      <c r="D7" s="38">
        <v>33.75</v>
      </c>
      <c r="E7" s="38"/>
    </row>
    <row r="8" s="28" customFormat="1" ht="26.45" customHeight="1" spans="1:5">
      <c r="A8" s="37" t="s">
        <v>249</v>
      </c>
      <c r="B8" s="37" t="s">
        <v>250</v>
      </c>
      <c r="C8" s="38">
        <v>2.11</v>
      </c>
      <c r="D8" s="38">
        <v>2.11</v>
      </c>
      <c r="E8" s="38"/>
    </row>
    <row r="9" s="28" customFormat="1" ht="26.45" customHeight="1" spans="1:5">
      <c r="A9" s="37" t="s">
        <v>251</v>
      </c>
      <c r="B9" s="37" t="s">
        <v>252</v>
      </c>
      <c r="C9" s="38">
        <v>17.93</v>
      </c>
      <c r="D9" s="38">
        <v>17.93</v>
      </c>
      <c r="E9" s="38"/>
    </row>
    <row r="10" s="28" customFormat="1" ht="26.45" customHeight="1" spans="1:5">
      <c r="A10" s="37" t="s">
        <v>253</v>
      </c>
      <c r="B10" s="37" t="s">
        <v>254</v>
      </c>
      <c r="C10" s="38">
        <v>2.11</v>
      </c>
      <c r="D10" s="38">
        <v>2.11</v>
      </c>
      <c r="E10" s="38"/>
    </row>
    <row r="11" s="28" customFormat="1" ht="26.45" customHeight="1" spans="1:5">
      <c r="A11" s="37" t="s">
        <v>255</v>
      </c>
      <c r="B11" s="37" t="s">
        <v>256</v>
      </c>
      <c r="C11" s="38">
        <v>0</v>
      </c>
      <c r="D11" s="38">
        <v>0</v>
      </c>
      <c r="E11" s="38"/>
    </row>
    <row r="12" s="28" customFormat="1" ht="26.45" customHeight="1" spans="1:5">
      <c r="A12" s="37" t="s">
        <v>257</v>
      </c>
      <c r="B12" s="37" t="s">
        <v>258</v>
      </c>
      <c r="C12" s="38">
        <v>69.92</v>
      </c>
      <c r="D12" s="38">
        <v>69.92</v>
      </c>
      <c r="E12" s="38"/>
    </row>
    <row r="13" s="28" customFormat="1" ht="26.45" customHeight="1" spans="1:5">
      <c r="A13" s="37" t="s">
        <v>259</v>
      </c>
      <c r="B13" s="37" t="s">
        <v>260</v>
      </c>
      <c r="C13" s="38">
        <v>141.04</v>
      </c>
      <c r="D13" s="38">
        <v>141.04</v>
      </c>
      <c r="E13" s="38"/>
    </row>
    <row r="14" s="28" customFormat="1" ht="26.45" customHeight="1" spans="1:5">
      <c r="A14" s="39" t="s">
        <v>261</v>
      </c>
      <c r="B14" s="39" t="s">
        <v>262</v>
      </c>
      <c r="C14" s="38">
        <v>46.52</v>
      </c>
      <c r="D14" s="38">
        <v>46.52</v>
      </c>
      <c r="E14" s="38"/>
    </row>
    <row r="15" s="28" customFormat="1" ht="26.45" customHeight="1" spans="1:5">
      <c r="A15" s="37" t="s">
        <v>263</v>
      </c>
      <c r="B15" s="37" t="s">
        <v>264</v>
      </c>
      <c r="C15" s="38">
        <v>25.32</v>
      </c>
      <c r="D15" s="38">
        <v>25.32</v>
      </c>
      <c r="E15" s="38"/>
    </row>
    <row r="16" s="28" customFormat="1" ht="26.45" customHeight="1" spans="1:5">
      <c r="A16" s="35" t="s">
        <v>265</v>
      </c>
      <c r="B16" s="35" t="s">
        <v>266</v>
      </c>
      <c r="C16" s="36">
        <v>101.49</v>
      </c>
      <c r="D16" s="36"/>
      <c r="E16" s="36">
        <v>101.49</v>
      </c>
    </row>
    <row r="17" s="28" customFormat="1" ht="26.45" customHeight="1" spans="1:5">
      <c r="A17" s="37" t="s">
        <v>267</v>
      </c>
      <c r="B17" s="37" t="s">
        <v>268</v>
      </c>
      <c r="C17" s="38">
        <v>2.48</v>
      </c>
      <c r="D17" s="38"/>
      <c r="E17" s="38">
        <v>2.48</v>
      </c>
    </row>
    <row r="18" s="28" customFormat="1" ht="26.45" customHeight="1" spans="1:5">
      <c r="A18" s="39" t="s">
        <v>269</v>
      </c>
      <c r="B18" s="39" t="s">
        <v>270</v>
      </c>
      <c r="C18" s="38">
        <v>2.63</v>
      </c>
      <c r="D18" s="38"/>
      <c r="E18" s="38">
        <v>2.63</v>
      </c>
    </row>
    <row r="19" s="28" customFormat="1" ht="26.45" customHeight="1" spans="1:5">
      <c r="A19" s="39" t="s">
        <v>271</v>
      </c>
      <c r="B19" s="39" t="s">
        <v>272</v>
      </c>
      <c r="C19" s="38">
        <v>2.75</v>
      </c>
      <c r="D19" s="38"/>
      <c r="E19" s="38">
        <v>2.75</v>
      </c>
    </row>
    <row r="20" s="28" customFormat="1" ht="26.45" customHeight="1" spans="1:5">
      <c r="A20" s="39" t="s">
        <v>273</v>
      </c>
      <c r="B20" s="39" t="s">
        <v>274</v>
      </c>
      <c r="C20" s="38">
        <v>2.41</v>
      </c>
      <c r="D20" s="38"/>
      <c r="E20" s="38">
        <v>2.41</v>
      </c>
    </row>
    <row r="21" s="28" customFormat="1" ht="26.45" customHeight="1" spans="1:5">
      <c r="A21" s="39" t="s">
        <v>275</v>
      </c>
      <c r="B21" s="39" t="s">
        <v>276</v>
      </c>
      <c r="C21" s="38">
        <v>3.56</v>
      </c>
      <c r="D21" s="38"/>
      <c r="E21" s="38">
        <v>3.56</v>
      </c>
    </row>
    <row r="22" s="28" customFormat="1" ht="26.45" customHeight="1" spans="1:5">
      <c r="A22" s="39" t="s">
        <v>277</v>
      </c>
      <c r="B22" s="39" t="s">
        <v>278</v>
      </c>
      <c r="C22" s="38">
        <v>0.73</v>
      </c>
      <c r="D22" s="38"/>
      <c r="E22" s="38">
        <v>0.73</v>
      </c>
    </row>
    <row r="23" s="28" customFormat="1" ht="26.45" customHeight="1" spans="1:5">
      <c r="A23" s="39" t="s">
        <v>279</v>
      </c>
      <c r="B23" s="39" t="s">
        <v>280</v>
      </c>
      <c r="C23" s="38">
        <v>49.81</v>
      </c>
      <c r="D23" s="38"/>
      <c r="E23" s="38">
        <v>49.81</v>
      </c>
    </row>
    <row r="24" s="28" customFormat="1" ht="26.45" customHeight="1" spans="1:5">
      <c r="A24" s="37" t="s">
        <v>281</v>
      </c>
      <c r="B24" s="37" t="s">
        <v>282</v>
      </c>
      <c r="C24" s="38">
        <v>1.11</v>
      </c>
      <c r="D24" s="38"/>
      <c r="E24" s="38">
        <v>1.11</v>
      </c>
    </row>
    <row r="25" s="28" customFormat="1" ht="26.45" customHeight="1" spans="1:5">
      <c r="A25" s="37" t="s">
        <v>283</v>
      </c>
      <c r="B25" s="37" t="s">
        <v>284</v>
      </c>
      <c r="C25" s="38">
        <v>3.63</v>
      </c>
      <c r="D25" s="38"/>
      <c r="E25" s="38">
        <v>3.63</v>
      </c>
    </row>
    <row r="26" s="28" customFormat="1" ht="26.45" customHeight="1" spans="1:5">
      <c r="A26" s="37" t="s">
        <v>285</v>
      </c>
      <c r="B26" s="37" t="s">
        <v>286</v>
      </c>
      <c r="C26" s="38">
        <v>2</v>
      </c>
      <c r="D26" s="38"/>
      <c r="E26" s="38">
        <v>2</v>
      </c>
    </row>
    <row r="27" s="28" customFormat="1" ht="26.45" customHeight="1" spans="1:5">
      <c r="A27" s="37" t="s">
        <v>287</v>
      </c>
      <c r="B27" s="37" t="s">
        <v>288</v>
      </c>
      <c r="C27" s="38">
        <v>24.08</v>
      </c>
      <c r="D27" s="38"/>
      <c r="E27" s="38">
        <v>24.08</v>
      </c>
    </row>
    <row r="28" s="28" customFormat="1" ht="26.45" customHeight="1" spans="1:5">
      <c r="A28" s="37" t="s">
        <v>289</v>
      </c>
      <c r="B28" s="37" t="s">
        <v>290</v>
      </c>
      <c r="C28" s="38">
        <v>1.78</v>
      </c>
      <c r="D28" s="38"/>
      <c r="E28" s="38">
        <v>1.78</v>
      </c>
    </row>
    <row r="29" s="28" customFormat="1" ht="26.45" customHeight="1" spans="1:5">
      <c r="A29" s="37" t="s">
        <v>291</v>
      </c>
      <c r="B29" s="37" t="s">
        <v>292</v>
      </c>
      <c r="C29" s="38">
        <v>4.52</v>
      </c>
      <c r="D29" s="38"/>
      <c r="E29" s="38">
        <v>4.52</v>
      </c>
    </row>
    <row r="30" s="28" customFormat="1" ht="22.8" customHeight="1" spans="1:5">
      <c r="A30" s="40" t="s">
        <v>137</v>
      </c>
      <c r="B30" s="40"/>
      <c r="C30" s="36">
        <f>D30+E30</f>
        <v>440.2</v>
      </c>
      <c r="D30" s="36">
        <v>338.71</v>
      </c>
      <c r="E30" s="36">
        <v>101.49</v>
      </c>
    </row>
    <row r="31" s="28" customFormat="1" ht="16.35" customHeight="1" spans="1:5">
      <c r="A31" s="41" t="s">
        <v>293</v>
      </c>
      <c r="B31" s="41"/>
      <c r="C31" s="41"/>
      <c r="D31" s="41"/>
      <c r="E31" s="41"/>
    </row>
  </sheetData>
  <mergeCells count="6">
    <mergeCell ref="A2:E2"/>
    <mergeCell ref="A3:D3"/>
    <mergeCell ref="A4:B4"/>
    <mergeCell ref="C4:E4"/>
    <mergeCell ref="A30:B30"/>
    <mergeCell ref="A31:B31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zoomScale="130" zoomScaleNormal="130" workbookViewId="0">
      <selection activeCell="E17" sqref="E17:E18"/>
    </sheetView>
  </sheetViews>
  <sheetFormatPr defaultColWidth="10" defaultRowHeight="14.4"/>
  <cols>
    <col min="1" max="1" width="4.34259259259259" customWidth="1"/>
    <col min="2" max="2" width="4.75" customWidth="1"/>
    <col min="3" max="3" width="5.42592592592593" customWidth="1"/>
    <col min="4" max="4" width="9.62962962962963" customWidth="1"/>
    <col min="5" max="5" width="21.3055555555556" customWidth="1"/>
    <col min="6" max="6" width="13.4351851851852" customWidth="1"/>
    <col min="7" max="7" width="12.4814814814815" customWidth="1"/>
    <col min="8" max="9" width="10.2592592592593" customWidth="1"/>
    <col min="10" max="10" width="9.09259259259259" customWidth="1"/>
    <col min="11" max="11" width="10.2592592592593" customWidth="1"/>
    <col min="12" max="12" width="12.4814814814815" customWidth="1"/>
    <col min="13" max="13" width="9.62962962962963" customWidth="1"/>
    <col min="14" max="14" width="9.90740740740741" customWidth="1"/>
    <col min="15" max="16" width="9.76851851851852" customWidth="1"/>
  </cols>
  <sheetData>
    <row r="1" ht="16.35" customHeight="1" spans="1:14">
      <c r="A1" s="3"/>
      <c r="M1" s="15" t="s">
        <v>294</v>
      </c>
      <c r="N1" s="15"/>
    </row>
    <row r="2" ht="44.85" customHeight="1" spans="1:14">
      <c r="A2" s="16" t="s">
        <v>15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ht="22.4" customHeight="1" spans="1:14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8" t="s">
        <v>33</v>
      </c>
      <c r="N3" s="8"/>
    </row>
    <row r="4" ht="42.25" customHeight="1" spans="1:14">
      <c r="A4" s="11" t="s">
        <v>160</v>
      </c>
      <c r="B4" s="11"/>
      <c r="C4" s="11"/>
      <c r="D4" s="11" t="s">
        <v>192</v>
      </c>
      <c r="E4" s="11" t="s">
        <v>193</v>
      </c>
      <c r="F4" s="11" t="s">
        <v>211</v>
      </c>
      <c r="G4" s="11" t="s">
        <v>195</v>
      </c>
      <c r="H4" s="11"/>
      <c r="I4" s="11"/>
      <c r="J4" s="11"/>
      <c r="K4" s="11"/>
      <c r="L4" s="11" t="s">
        <v>199</v>
      </c>
      <c r="M4" s="11"/>
      <c r="N4" s="11"/>
    </row>
    <row r="5" ht="39.65" customHeight="1" spans="1:14">
      <c r="A5" s="11" t="s">
        <v>168</v>
      </c>
      <c r="B5" s="11" t="s">
        <v>169</v>
      </c>
      <c r="C5" s="11" t="s">
        <v>170</v>
      </c>
      <c r="D5" s="11"/>
      <c r="E5" s="11"/>
      <c r="F5" s="11"/>
      <c r="G5" s="11" t="s">
        <v>137</v>
      </c>
      <c r="H5" s="11" t="s">
        <v>295</v>
      </c>
      <c r="I5" s="11" t="s">
        <v>296</v>
      </c>
      <c r="J5" s="11" t="s">
        <v>297</v>
      </c>
      <c r="K5" s="11" t="s">
        <v>298</v>
      </c>
      <c r="L5" s="11" t="s">
        <v>137</v>
      </c>
      <c r="M5" s="11" t="s">
        <v>212</v>
      </c>
      <c r="N5" s="11" t="s">
        <v>299</v>
      </c>
    </row>
    <row r="6" ht="22.8" customHeight="1" spans="1:14">
      <c r="A6" s="14"/>
      <c r="B6" s="14"/>
      <c r="C6" s="14"/>
      <c r="D6" s="14"/>
      <c r="E6" s="14" t="s">
        <v>137</v>
      </c>
      <c r="F6" s="25">
        <v>338.713172</v>
      </c>
      <c r="G6" s="25"/>
      <c r="H6" s="25"/>
      <c r="I6" s="25"/>
      <c r="J6" s="25"/>
      <c r="K6" s="25"/>
      <c r="L6" s="25">
        <f t="shared" ref="L6:L13" si="0">M6+N6</f>
        <v>338.713172</v>
      </c>
      <c r="M6" s="25">
        <v>338.713172</v>
      </c>
      <c r="N6" s="25"/>
    </row>
    <row r="7" ht="22.8" customHeight="1" spans="1:14">
      <c r="A7" s="14"/>
      <c r="B7" s="14"/>
      <c r="C7" s="14"/>
      <c r="D7" s="12" t="s">
        <v>155</v>
      </c>
      <c r="E7" s="12" t="s">
        <v>156</v>
      </c>
      <c r="F7" s="25">
        <v>338.713172</v>
      </c>
      <c r="G7" s="25"/>
      <c r="H7" s="25"/>
      <c r="I7" s="25"/>
      <c r="J7" s="25"/>
      <c r="K7" s="25"/>
      <c r="L7" s="25">
        <f t="shared" si="0"/>
        <v>338.713172</v>
      </c>
      <c r="M7" s="25">
        <v>338.713172</v>
      </c>
      <c r="N7" s="25"/>
    </row>
    <row r="8" ht="22.8" customHeight="1" spans="1:14">
      <c r="A8" s="14"/>
      <c r="B8" s="14"/>
      <c r="C8" s="14"/>
      <c r="D8" s="18" t="s">
        <v>157</v>
      </c>
      <c r="E8" s="18" t="s">
        <v>158</v>
      </c>
      <c r="F8" s="25">
        <v>338.713172</v>
      </c>
      <c r="G8" s="25"/>
      <c r="H8" s="25"/>
      <c r="I8" s="25"/>
      <c r="J8" s="25"/>
      <c r="K8" s="25"/>
      <c r="L8" s="25">
        <f t="shared" si="0"/>
        <v>338.713172</v>
      </c>
      <c r="M8" s="25">
        <v>338.713172</v>
      </c>
      <c r="N8" s="25"/>
    </row>
    <row r="9" ht="22.8" customHeight="1" spans="1:14">
      <c r="A9" s="21" t="s">
        <v>171</v>
      </c>
      <c r="B9" s="21" t="s">
        <v>172</v>
      </c>
      <c r="C9" s="21" t="s">
        <v>172</v>
      </c>
      <c r="D9" s="17" t="s">
        <v>209</v>
      </c>
      <c r="E9" s="5" t="s">
        <v>174</v>
      </c>
      <c r="F9" s="6">
        <v>33.754752</v>
      </c>
      <c r="G9" s="6"/>
      <c r="H9" s="19"/>
      <c r="I9" s="19"/>
      <c r="J9" s="19"/>
      <c r="K9" s="19"/>
      <c r="L9" s="19">
        <f t="shared" si="0"/>
        <v>33.754752</v>
      </c>
      <c r="M9" s="19">
        <v>33.754752</v>
      </c>
      <c r="N9" s="19"/>
    </row>
    <row r="10" ht="22.8" customHeight="1" spans="1:14">
      <c r="A10" s="21" t="s">
        <v>171</v>
      </c>
      <c r="B10" s="21" t="s">
        <v>175</v>
      </c>
      <c r="C10" s="21" t="s">
        <v>175</v>
      </c>
      <c r="D10" s="17" t="s">
        <v>209</v>
      </c>
      <c r="E10" s="5" t="s">
        <v>177</v>
      </c>
      <c r="F10" s="6">
        <v>2.109672</v>
      </c>
      <c r="G10" s="6"/>
      <c r="H10" s="19"/>
      <c r="I10" s="19"/>
      <c r="J10" s="19"/>
      <c r="K10" s="19"/>
      <c r="L10" s="19">
        <f t="shared" si="0"/>
        <v>2.109672</v>
      </c>
      <c r="M10" s="19">
        <v>2.109672</v>
      </c>
      <c r="N10" s="19"/>
    </row>
    <row r="11" ht="22.8" customHeight="1" spans="1:14">
      <c r="A11" s="21" t="s">
        <v>178</v>
      </c>
      <c r="B11" s="21" t="s">
        <v>179</v>
      </c>
      <c r="C11" s="21" t="s">
        <v>180</v>
      </c>
      <c r="D11" s="17" t="s">
        <v>209</v>
      </c>
      <c r="E11" s="5" t="s">
        <v>182</v>
      </c>
      <c r="F11" s="6">
        <v>20.041884</v>
      </c>
      <c r="G11" s="6"/>
      <c r="H11" s="19"/>
      <c r="I11" s="19"/>
      <c r="J11" s="19"/>
      <c r="K11" s="19"/>
      <c r="L11" s="19">
        <f t="shared" si="0"/>
        <v>20.041884</v>
      </c>
      <c r="M11" s="19">
        <v>20.041884</v>
      </c>
      <c r="N11" s="19"/>
    </row>
    <row r="12" ht="22.8" customHeight="1" spans="1:14">
      <c r="A12" s="21" t="s">
        <v>183</v>
      </c>
      <c r="B12" s="21" t="s">
        <v>184</v>
      </c>
      <c r="C12" s="21" t="s">
        <v>184</v>
      </c>
      <c r="D12" s="17" t="s">
        <v>209</v>
      </c>
      <c r="E12" s="5" t="s">
        <v>186</v>
      </c>
      <c r="F12" s="6">
        <v>257.4908</v>
      </c>
      <c r="G12" s="6"/>
      <c r="H12" s="19"/>
      <c r="I12" s="19"/>
      <c r="J12" s="19"/>
      <c r="K12" s="19"/>
      <c r="L12" s="19">
        <f t="shared" si="0"/>
        <v>257.4908</v>
      </c>
      <c r="M12" s="19">
        <v>257.4908</v>
      </c>
      <c r="N12" s="19"/>
    </row>
    <row r="13" ht="22.8" customHeight="1" spans="1:14">
      <c r="A13" s="21" t="s">
        <v>187</v>
      </c>
      <c r="B13" s="21" t="s">
        <v>180</v>
      </c>
      <c r="C13" s="21" t="s">
        <v>184</v>
      </c>
      <c r="D13" s="17" t="s">
        <v>209</v>
      </c>
      <c r="E13" s="5" t="s">
        <v>189</v>
      </c>
      <c r="F13" s="6">
        <v>25.316064</v>
      </c>
      <c r="G13" s="6"/>
      <c r="H13" s="19"/>
      <c r="I13" s="19"/>
      <c r="J13" s="19"/>
      <c r="K13" s="19"/>
      <c r="L13" s="19">
        <f t="shared" si="0"/>
        <v>25.316064</v>
      </c>
      <c r="M13" s="19">
        <v>25.316064</v>
      </c>
      <c r="N13" s="19"/>
    </row>
    <row r="15" spans="6:6">
      <c r="F15" s="27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zoomScale="130" zoomScaleNormal="130" topLeftCell="D1" workbookViewId="0">
      <selection activeCell="O11" sqref="O11"/>
    </sheetView>
  </sheetViews>
  <sheetFormatPr defaultColWidth="10" defaultRowHeight="14.4"/>
  <cols>
    <col min="1" max="1" width="5.01851851851852" customWidth="1"/>
    <col min="2" max="2" width="5.15740740740741" customWidth="1"/>
    <col min="3" max="3" width="5.7037037037037" customWidth="1"/>
    <col min="4" max="4" width="8" customWidth="1"/>
    <col min="5" max="5" width="20.0833333333333" customWidth="1"/>
    <col min="6" max="6" width="13.9722222222222" customWidth="1"/>
    <col min="7" max="22" width="7.69444444444444" customWidth="1"/>
    <col min="23" max="24" width="9.76851851851852" customWidth="1"/>
  </cols>
  <sheetData>
    <row r="1" ht="16.35" customHeight="1" spans="1:22">
      <c r="A1" s="3"/>
      <c r="U1" s="15" t="s">
        <v>300</v>
      </c>
      <c r="V1" s="15"/>
    </row>
    <row r="2" ht="50" customHeight="1" spans="1:22">
      <c r="A2" s="9" t="s">
        <v>16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ht="24.15" customHeight="1" spans="1:22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8" t="s">
        <v>33</v>
      </c>
      <c r="V3" s="8"/>
    </row>
    <row r="4" ht="26.7" customHeight="1" spans="1:22">
      <c r="A4" s="11" t="s">
        <v>160</v>
      </c>
      <c r="B4" s="11"/>
      <c r="C4" s="11"/>
      <c r="D4" s="11" t="s">
        <v>192</v>
      </c>
      <c r="E4" s="11" t="s">
        <v>193</v>
      </c>
      <c r="F4" s="11" t="s">
        <v>211</v>
      </c>
      <c r="G4" s="11" t="s">
        <v>301</v>
      </c>
      <c r="H4" s="11"/>
      <c r="I4" s="11"/>
      <c r="J4" s="11"/>
      <c r="K4" s="11"/>
      <c r="L4" s="11" t="s">
        <v>302</v>
      </c>
      <c r="M4" s="11"/>
      <c r="N4" s="11"/>
      <c r="O4" s="11"/>
      <c r="P4" s="11"/>
      <c r="Q4" s="11"/>
      <c r="R4" s="11" t="s">
        <v>297</v>
      </c>
      <c r="S4" s="11" t="s">
        <v>303</v>
      </c>
      <c r="T4" s="11"/>
      <c r="U4" s="11"/>
      <c r="V4" s="11"/>
    </row>
    <row r="5" ht="56.05" customHeight="1" spans="1:22">
      <c r="A5" s="11" t="s">
        <v>168</v>
      </c>
      <c r="B5" s="11" t="s">
        <v>169</v>
      </c>
      <c r="C5" s="11" t="s">
        <v>170</v>
      </c>
      <c r="D5" s="11"/>
      <c r="E5" s="11"/>
      <c r="F5" s="11"/>
      <c r="G5" s="11" t="s">
        <v>137</v>
      </c>
      <c r="H5" s="11" t="s">
        <v>304</v>
      </c>
      <c r="I5" s="11" t="s">
        <v>305</v>
      </c>
      <c r="J5" s="11" t="s">
        <v>306</v>
      </c>
      <c r="K5" s="11" t="s">
        <v>307</v>
      </c>
      <c r="L5" s="11" t="s">
        <v>137</v>
      </c>
      <c r="M5" s="11" t="s">
        <v>308</v>
      </c>
      <c r="N5" s="11" t="s">
        <v>309</v>
      </c>
      <c r="O5" s="11" t="s">
        <v>310</v>
      </c>
      <c r="P5" s="11" t="s">
        <v>311</v>
      </c>
      <c r="Q5" s="11" t="s">
        <v>312</v>
      </c>
      <c r="R5" s="11"/>
      <c r="S5" s="11" t="s">
        <v>137</v>
      </c>
      <c r="T5" s="11" t="s">
        <v>313</v>
      </c>
      <c r="U5" s="11" t="s">
        <v>314</v>
      </c>
      <c r="V5" s="11" t="s">
        <v>298</v>
      </c>
    </row>
    <row r="6" ht="22.8" customHeight="1" spans="1:22">
      <c r="A6" s="14"/>
      <c r="B6" s="14"/>
      <c r="C6" s="14"/>
      <c r="D6" s="14"/>
      <c r="E6" s="14" t="s">
        <v>137</v>
      </c>
      <c r="F6" s="13">
        <v>338.713172</v>
      </c>
      <c r="G6" s="13">
        <v>257.4908</v>
      </c>
      <c r="H6" s="13">
        <v>141.0432</v>
      </c>
      <c r="I6" s="13">
        <v>46.5236</v>
      </c>
      <c r="J6" s="13"/>
      <c r="K6" s="13">
        <v>69.924</v>
      </c>
      <c r="L6" s="13">
        <v>55.906308</v>
      </c>
      <c r="M6" s="13">
        <v>33.754752</v>
      </c>
      <c r="N6" s="13"/>
      <c r="O6" s="13">
        <v>17.932212</v>
      </c>
      <c r="P6" s="13">
        <v>2.109672</v>
      </c>
      <c r="Q6" s="13">
        <v>2.109672</v>
      </c>
      <c r="R6" s="13">
        <v>25.316064</v>
      </c>
      <c r="S6" s="13"/>
      <c r="T6" s="13"/>
      <c r="U6" s="13"/>
      <c r="V6" s="13"/>
    </row>
    <row r="7" ht="22.8" customHeight="1" spans="1:22">
      <c r="A7" s="14"/>
      <c r="B7" s="14"/>
      <c r="C7" s="14"/>
      <c r="D7" s="12" t="s">
        <v>155</v>
      </c>
      <c r="E7" s="12" t="s">
        <v>156</v>
      </c>
      <c r="F7" s="13">
        <v>338.713172</v>
      </c>
      <c r="G7" s="13">
        <v>257.4908</v>
      </c>
      <c r="H7" s="13">
        <v>141.0432</v>
      </c>
      <c r="I7" s="13">
        <v>46.5236</v>
      </c>
      <c r="J7" s="13"/>
      <c r="K7" s="13">
        <v>69.924</v>
      </c>
      <c r="L7" s="13">
        <v>55.906308</v>
      </c>
      <c r="M7" s="13">
        <v>33.754752</v>
      </c>
      <c r="N7" s="13"/>
      <c r="O7" s="13">
        <v>17.932212</v>
      </c>
      <c r="P7" s="13">
        <v>2.109672</v>
      </c>
      <c r="Q7" s="13">
        <v>2.109672</v>
      </c>
      <c r="R7" s="13">
        <v>25.316064</v>
      </c>
      <c r="S7" s="13"/>
      <c r="T7" s="13"/>
      <c r="U7" s="13"/>
      <c r="V7" s="13"/>
    </row>
    <row r="8" ht="22.8" customHeight="1" spans="1:22">
      <c r="A8" s="14"/>
      <c r="B8" s="14"/>
      <c r="C8" s="14"/>
      <c r="D8" s="18" t="s">
        <v>157</v>
      </c>
      <c r="E8" s="18" t="s">
        <v>158</v>
      </c>
      <c r="F8" s="13">
        <v>338.713172</v>
      </c>
      <c r="G8" s="13">
        <v>257.4908</v>
      </c>
      <c r="H8" s="13">
        <v>141.0432</v>
      </c>
      <c r="I8" s="13">
        <v>46.5236</v>
      </c>
      <c r="J8" s="13"/>
      <c r="K8" s="13">
        <v>69.924</v>
      </c>
      <c r="L8" s="13">
        <v>55.906308</v>
      </c>
      <c r="M8" s="13">
        <v>33.754752</v>
      </c>
      <c r="N8" s="13"/>
      <c r="O8" s="13">
        <v>17.932212</v>
      </c>
      <c r="P8" s="13">
        <v>2.109672</v>
      </c>
      <c r="Q8" s="13">
        <v>2.109672</v>
      </c>
      <c r="R8" s="13">
        <v>25.316064</v>
      </c>
      <c r="S8" s="13"/>
      <c r="T8" s="13"/>
      <c r="U8" s="13"/>
      <c r="V8" s="13"/>
    </row>
    <row r="9" ht="22.8" customHeight="1" spans="1:22">
      <c r="A9" s="21" t="s">
        <v>171</v>
      </c>
      <c r="B9" s="21" t="s">
        <v>172</v>
      </c>
      <c r="C9" s="21" t="s">
        <v>172</v>
      </c>
      <c r="D9" s="17" t="s">
        <v>209</v>
      </c>
      <c r="E9" s="5" t="s">
        <v>174</v>
      </c>
      <c r="F9" s="6">
        <v>33.754752</v>
      </c>
      <c r="G9" s="19"/>
      <c r="H9" s="19"/>
      <c r="I9" s="19"/>
      <c r="J9" s="19"/>
      <c r="K9" s="19"/>
      <c r="L9" s="6">
        <v>33.754752</v>
      </c>
      <c r="M9" s="19">
        <v>33.754752</v>
      </c>
      <c r="N9" s="19"/>
      <c r="O9" s="19"/>
      <c r="P9" s="19"/>
      <c r="Q9" s="19"/>
      <c r="R9" s="19"/>
      <c r="S9" s="6"/>
      <c r="T9" s="19"/>
      <c r="U9" s="19"/>
      <c r="V9" s="19"/>
    </row>
    <row r="10" ht="22.8" customHeight="1" spans="1:22">
      <c r="A10" s="21" t="s">
        <v>171</v>
      </c>
      <c r="B10" s="21" t="s">
        <v>175</v>
      </c>
      <c r="C10" s="21" t="s">
        <v>175</v>
      </c>
      <c r="D10" s="17" t="s">
        <v>209</v>
      </c>
      <c r="E10" s="5" t="s">
        <v>177</v>
      </c>
      <c r="F10" s="6">
        <v>2.109672</v>
      </c>
      <c r="G10" s="19"/>
      <c r="H10" s="19"/>
      <c r="I10" s="19"/>
      <c r="J10" s="19"/>
      <c r="K10" s="19"/>
      <c r="L10" s="6">
        <v>2.109672</v>
      </c>
      <c r="M10" s="19"/>
      <c r="N10" s="19"/>
      <c r="O10" s="19"/>
      <c r="P10" s="19"/>
      <c r="Q10" s="19">
        <v>2.109672</v>
      </c>
      <c r="R10" s="19"/>
      <c r="S10" s="6"/>
      <c r="T10" s="19"/>
      <c r="U10" s="19"/>
      <c r="V10" s="19"/>
    </row>
    <row r="11" ht="22.8" customHeight="1" spans="1:22">
      <c r="A11" s="21" t="s">
        <v>178</v>
      </c>
      <c r="B11" s="21" t="s">
        <v>179</v>
      </c>
      <c r="C11" s="21" t="s">
        <v>180</v>
      </c>
      <c r="D11" s="17" t="s">
        <v>209</v>
      </c>
      <c r="E11" s="5" t="s">
        <v>182</v>
      </c>
      <c r="F11" s="6">
        <v>20.041884</v>
      </c>
      <c r="G11" s="19"/>
      <c r="H11" s="19"/>
      <c r="I11" s="19"/>
      <c r="J11" s="19"/>
      <c r="K11" s="19"/>
      <c r="L11" s="6">
        <v>20.041884</v>
      </c>
      <c r="M11" s="19"/>
      <c r="N11" s="19"/>
      <c r="O11" s="19">
        <v>17.932212</v>
      </c>
      <c r="P11" s="19">
        <v>2.109672</v>
      </c>
      <c r="Q11" s="19"/>
      <c r="R11" s="19"/>
      <c r="S11" s="6"/>
      <c r="T11" s="19"/>
      <c r="U11" s="19"/>
      <c r="V11" s="19"/>
    </row>
    <row r="12" ht="22.8" customHeight="1" spans="1:22">
      <c r="A12" s="21" t="s">
        <v>183</v>
      </c>
      <c r="B12" s="21" t="s">
        <v>184</v>
      </c>
      <c r="C12" s="21" t="s">
        <v>184</v>
      </c>
      <c r="D12" s="17" t="s">
        <v>209</v>
      </c>
      <c r="E12" s="5" t="s">
        <v>186</v>
      </c>
      <c r="F12" s="6">
        <v>257.4908</v>
      </c>
      <c r="G12" s="19">
        <v>257.4908</v>
      </c>
      <c r="H12" s="19">
        <v>141.0432</v>
      </c>
      <c r="I12" s="19">
        <v>46.5236</v>
      </c>
      <c r="J12" s="19"/>
      <c r="K12" s="19">
        <v>69.924</v>
      </c>
      <c r="L12" s="6"/>
      <c r="M12" s="19"/>
      <c r="N12" s="19"/>
      <c r="O12" s="19"/>
      <c r="P12" s="19"/>
      <c r="Q12" s="19"/>
      <c r="R12" s="19"/>
      <c r="S12" s="6"/>
      <c r="T12" s="19"/>
      <c r="U12" s="19"/>
      <c r="V12" s="19"/>
    </row>
    <row r="13" ht="22.8" customHeight="1" spans="1:22">
      <c r="A13" s="21" t="s">
        <v>187</v>
      </c>
      <c r="B13" s="21" t="s">
        <v>180</v>
      </c>
      <c r="C13" s="21" t="s">
        <v>184</v>
      </c>
      <c r="D13" s="17" t="s">
        <v>209</v>
      </c>
      <c r="E13" s="5" t="s">
        <v>189</v>
      </c>
      <c r="F13" s="6">
        <v>25.316064</v>
      </c>
      <c r="G13" s="19"/>
      <c r="H13" s="19"/>
      <c r="I13" s="19"/>
      <c r="J13" s="19"/>
      <c r="K13" s="19"/>
      <c r="L13" s="6"/>
      <c r="M13" s="19"/>
      <c r="N13" s="19"/>
      <c r="O13" s="19"/>
      <c r="P13" s="19"/>
      <c r="Q13" s="19"/>
      <c r="R13" s="19">
        <v>25.316064</v>
      </c>
      <c r="S13" s="6"/>
      <c r="T13" s="19"/>
      <c r="U13" s="19"/>
      <c r="V13" s="19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H24" sqref="H24:H25"/>
    </sheetView>
  </sheetViews>
  <sheetFormatPr defaultColWidth="10" defaultRowHeight="14.4"/>
  <cols>
    <col min="1" max="1" width="4.75" customWidth="1"/>
    <col min="2" max="2" width="5.83333333333333" customWidth="1"/>
    <col min="3" max="3" width="7.60185185185185" customWidth="1"/>
    <col min="4" max="4" width="12.4814814814815" customWidth="1"/>
    <col min="5" max="5" width="29.8611111111111" customWidth="1"/>
    <col min="6" max="6" width="16.4166666666667" customWidth="1"/>
    <col min="7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3" width="9.76851851851852" customWidth="1"/>
  </cols>
  <sheetData>
    <row r="1" ht="16.35" customHeight="1" spans="1:11">
      <c r="A1" s="3"/>
      <c r="K1" s="15" t="s">
        <v>315</v>
      </c>
    </row>
    <row r="2" ht="46.55" customHeight="1" spans="1:11">
      <c r="A2" s="16" t="s">
        <v>17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18.1" customHeight="1" spans="1:11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8" t="s">
        <v>33</v>
      </c>
      <c r="K3" s="8"/>
    </row>
    <row r="4" ht="23.25" customHeight="1" spans="1:11">
      <c r="A4" s="11" t="s">
        <v>160</v>
      </c>
      <c r="B4" s="11"/>
      <c r="C4" s="11"/>
      <c r="D4" s="11" t="s">
        <v>192</v>
      </c>
      <c r="E4" s="11" t="s">
        <v>193</v>
      </c>
      <c r="F4" s="11" t="s">
        <v>316</v>
      </c>
      <c r="G4" s="11" t="s">
        <v>317</v>
      </c>
      <c r="H4" s="11" t="s">
        <v>318</v>
      </c>
      <c r="I4" s="11" t="s">
        <v>319</v>
      </c>
      <c r="J4" s="11" t="s">
        <v>320</v>
      </c>
      <c r="K4" s="11" t="s">
        <v>321</v>
      </c>
    </row>
    <row r="5" ht="23.25" customHeight="1" spans="1:11">
      <c r="A5" s="11" t="s">
        <v>168</v>
      </c>
      <c r="B5" s="11" t="s">
        <v>169</v>
      </c>
      <c r="C5" s="11" t="s">
        <v>170</v>
      </c>
      <c r="D5" s="11"/>
      <c r="E5" s="11"/>
      <c r="F5" s="11"/>
      <c r="G5" s="11"/>
      <c r="H5" s="11"/>
      <c r="I5" s="11"/>
      <c r="J5" s="11"/>
      <c r="K5" s="11"/>
    </row>
    <row r="6" ht="22.8" customHeight="1" spans="1:11">
      <c r="A6" s="14"/>
      <c r="B6" s="14"/>
      <c r="C6" s="14"/>
      <c r="D6" s="14"/>
      <c r="E6" s="14" t="s">
        <v>137</v>
      </c>
      <c r="F6" s="13">
        <v>0</v>
      </c>
      <c r="G6" s="13"/>
      <c r="H6" s="13"/>
      <c r="I6" s="13"/>
      <c r="J6" s="13"/>
      <c r="K6" s="13"/>
    </row>
    <row r="7" ht="22.8" customHeight="1" spans="1:11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</row>
    <row r="8" ht="22.8" customHeight="1" spans="1:11">
      <c r="A8" s="14"/>
      <c r="B8" s="14"/>
      <c r="C8" s="14"/>
      <c r="D8" s="18"/>
      <c r="E8" s="18"/>
      <c r="F8" s="13"/>
      <c r="G8" s="13"/>
      <c r="H8" s="13"/>
      <c r="I8" s="13"/>
      <c r="J8" s="13"/>
      <c r="K8" s="13"/>
    </row>
    <row r="9" ht="22.8" customHeight="1" spans="1:11">
      <c r="A9" s="21"/>
      <c r="B9" s="21"/>
      <c r="C9" s="21"/>
      <c r="D9" s="17"/>
      <c r="E9" s="5"/>
      <c r="F9" s="6"/>
      <c r="G9" s="19"/>
      <c r="H9" s="19"/>
      <c r="I9" s="19"/>
      <c r="J9" s="19"/>
      <c r="K9" s="19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L35" sqref="L35:L36"/>
    </sheetView>
  </sheetViews>
  <sheetFormatPr defaultColWidth="10" defaultRowHeight="14.4"/>
  <cols>
    <col min="1" max="1" width="4.75" customWidth="1"/>
    <col min="2" max="2" width="5.42592592592593" customWidth="1"/>
    <col min="3" max="3" width="5.96296296296296" customWidth="1"/>
    <col min="4" max="4" width="9.76851851851852" customWidth="1"/>
    <col min="5" max="5" width="20.0833333333333" customWidth="1"/>
    <col min="6" max="18" width="7.69444444444444" customWidth="1"/>
    <col min="19" max="20" width="9.76851851851852" customWidth="1"/>
  </cols>
  <sheetData>
    <row r="1" ht="16.35" customHeight="1" spans="1:18">
      <c r="A1" s="3"/>
      <c r="Q1" s="15" t="s">
        <v>322</v>
      </c>
      <c r="R1" s="15"/>
    </row>
    <row r="2" ht="40.5" customHeight="1" spans="1:18">
      <c r="A2" s="16" t="s">
        <v>18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ht="24.15" customHeight="1" spans="1:18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8" t="s">
        <v>33</v>
      </c>
      <c r="R3" s="8"/>
    </row>
    <row r="4" ht="24.15" customHeight="1" spans="1:18">
      <c r="A4" s="11" t="s">
        <v>160</v>
      </c>
      <c r="B4" s="11"/>
      <c r="C4" s="11"/>
      <c r="D4" s="11" t="s">
        <v>192</v>
      </c>
      <c r="E4" s="11" t="s">
        <v>193</v>
      </c>
      <c r="F4" s="11" t="s">
        <v>316</v>
      </c>
      <c r="G4" s="11" t="s">
        <v>323</v>
      </c>
      <c r="H4" s="11" t="s">
        <v>324</v>
      </c>
      <c r="I4" s="11" t="s">
        <v>325</v>
      </c>
      <c r="J4" s="11" t="s">
        <v>326</v>
      </c>
      <c r="K4" s="11" t="s">
        <v>327</v>
      </c>
      <c r="L4" s="11" t="s">
        <v>328</v>
      </c>
      <c r="M4" s="11" t="s">
        <v>329</v>
      </c>
      <c r="N4" s="11" t="s">
        <v>318</v>
      </c>
      <c r="O4" s="11" t="s">
        <v>330</v>
      </c>
      <c r="P4" s="11" t="s">
        <v>331</v>
      </c>
      <c r="Q4" s="11" t="s">
        <v>319</v>
      </c>
      <c r="R4" s="11" t="s">
        <v>321</v>
      </c>
    </row>
    <row r="5" ht="21.55" customHeight="1" spans="1:18">
      <c r="A5" s="11" t="s">
        <v>168</v>
      </c>
      <c r="B5" s="11" t="s">
        <v>169</v>
      </c>
      <c r="C5" s="11" t="s">
        <v>170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ht="22.8" customHeight="1" spans="1:18">
      <c r="A6" s="14"/>
      <c r="B6" s="14"/>
      <c r="C6" s="14"/>
      <c r="D6" s="14"/>
      <c r="E6" s="14" t="s">
        <v>137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ht="22.8" customHeight="1" spans="1:18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</row>
    <row r="8" ht="22.8" customHeight="1" spans="1:18">
      <c r="A8" s="14"/>
      <c r="B8" s="14"/>
      <c r="C8" s="14"/>
      <c r="D8" s="18"/>
      <c r="E8" s="18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</row>
    <row r="9" ht="22.8" customHeight="1" spans="1:18">
      <c r="A9" s="21"/>
      <c r="B9" s="21"/>
      <c r="C9" s="21"/>
      <c r="D9" s="17"/>
      <c r="E9" s="5"/>
      <c r="F9" s="6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zoomScale="140" zoomScaleNormal="140" workbookViewId="0">
      <selection activeCell="N13" sqref="N13"/>
    </sheetView>
  </sheetViews>
  <sheetFormatPr defaultColWidth="10" defaultRowHeight="14.4"/>
  <cols>
    <col min="1" max="1" width="3.66666666666667" customWidth="1"/>
    <col min="2" max="2" width="4.62037037037037" customWidth="1"/>
    <col min="3" max="3" width="5.28703703703704" customWidth="1"/>
    <col min="4" max="4" width="7.05555555555556" customWidth="1"/>
    <col min="5" max="5" width="15.8796296296296" customWidth="1"/>
    <col min="6" max="6" width="9.62962962962963" customWidth="1"/>
    <col min="7" max="7" width="8.41666666666667" customWidth="1"/>
    <col min="8" max="17" width="7.18518518518519" customWidth="1"/>
    <col min="18" max="18" width="8.5462962962963" customWidth="1"/>
    <col min="19" max="20" width="7.18518518518519" customWidth="1"/>
    <col min="21" max="22" width="9.76851851851852" customWidth="1"/>
  </cols>
  <sheetData>
    <row r="1" ht="16.35" customHeight="1" spans="1:20">
      <c r="A1" s="3"/>
      <c r="S1" s="15" t="s">
        <v>332</v>
      </c>
      <c r="T1" s="15"/>
    </row>
    <row r="2" ht="36.2" customHeight="1" spans="1:20">
      <c r="A2" s="16" t="s">
        <v>19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24.15" customHeight="1" spans="1:20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33</v>
      </c>
      <c r="T3" s="8"/>
    </row>
    <row r="4" ht="28.45" customHeight="1" spans="1:20">
      <c r="A4" s="11" t="s">
        <v>160</v>
      </c>
      <c r="B4" s="11"/>
      <c r="C4" s="11"/>
      <c r="D4" s="11" t="s">
        <v>192</v>
      </c>
      <c r="E4" s="11" t="s">
        <v>193</v>
      </c>
      <c r="F4" s="11" t="s">
        <v>316</v>
      </c>
      <c r="G4" s="11" t="s">
        <v>196</v>
      </c>
      <c r="H4" s="11"/>
      <c r="I4" s="11"/>
      <c r="J4" s="11"/>
      <c r="K4" s="11"/>
      <c r="L4" s="11"/>
      <c r="M4" s="11"/>
      <c r="N4" s="11"/>
      <c r="O4" s="11"/>
      <c r="P4" s="11"/>
      <c r="Q4" s="11"/>
      <c r="R4" s="11" t="s">
        <v>199</v>
      </c>
      <c r="S4" s="11"/>
      <c r="T4" s="11"/>
    </row>
    <row r="5" ht="36.2" customHeight="1" spans="1:20">
      <c r="A5" s="11" t="s">
        <v>168</v>
      </c>
      <c r="B5" s="11" t="s">
        <v>169</v>
      </c>
      <c r="C5" s="11" t="s">
        <v>170</v>
      </c>
      <c r="D5" s="11"/>
      <c r="E5" s="11"/>
      <c r="F5" s="11"/>
      <c r="G5" s="11" t="s">
        <v>137</v>
      </c>
      <c r="H5" s="11" t="s">
        <v>333</v>
      </c>
      <c r="I5" s="11" t="s">
        <v>334</v>
      </c>
      <c r="J5" s="11" t="s">
        <v>335</v>
      </c>
      <c r="K5" s="11" t="s">
        <v>336</v>
      </c>
      <c r="L5" s="11" t="s">
        <v>337</v>
      </c>
      <c r="M5" s="11" t="s">
        <v>338</v>
      </c>
      <c r="N5" s="11" t="s">
        <v>339</v>
      </c>
      <c r="O5" s="11" t="s">
        <v>340</v>
      </c>
      <c r="P5" s="11" t="s">
        <v>341</v>
      </c>
      <c r="Q5" s="11" t="s">
        <v>342</v>
      </c>
      <c r="R5" s="11" t="s">
        <v>137</v>
      </c>
      <c r="S5" s="11" t="s">
        <v>266</v>
      </c>
      <c r="T5" s="11" t="s">
        <v>299</v>
      </c>
    </row>
    <row r="6" ht="22.8" customHeight="1" spans="1:20">
      <c r="A6" s="14"/>
      <c r="B6" s="14"/>
      <c r="C6" s="14"/>
      <c r="D6" s="14"/>
      <c r="E6" s="14" t="s">
        <v>137</v>
      </c>
      <c r="F6" s="25">
        <f>G6+R6</f>
        <v>101.489808</v>
      </c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>
        <f>S6+T6</f>
        <v>101.489808</v>
      </c>
      <c r="S6" s="25">
        <f>S7</f>
        <v>101.489808</v>
      </c>
      <c r="T6" s="25"/>
    </row>
    <row r="7" ht="22.8" customHeight="1" spans="1:20">
      <c r="A7" s="14"/>
      <c r="B7" s="14"/>
      <c r="C7" s="14"/>
      <c r="D7" s="12" t="s">
        <v>155</v>
      </c>
      <c r="E7" s="12" t="s">
        <v>156</v>
      </c>
      <c r="F7" s="25">
        <f>G7+R7</f>
        <v>101.489808</v>
      </c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>
        <f>S7+T7</f>
        <v>101.489808</v>
      </c>
      <c r="S7" s="25">
        <f>S8</f>
        <v>101.489808</v>
      </c>
      <c r="T7" s="25"/>
    </row>
    <row r="8" ht="22.8" customHeight="1" spans="1:20">
      <c r="A8" s="14"/>
      <c r="B8" s="14"/>
      <c r="C8" s="14"/>
      <c r="D8" s="18" t="s">
        <v>157</v>
      </c>
      <c r="E8" s="18" t="s">
        <v>158</v>
      </c>
      <c r="F8" s="25">
        <f>G8+R8</f>
        <v>101.489808</v>
      </c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>
        <f>S8+T8</f>
        <v>101.489808</v>
      </c>
      <c r="S8" s="25">
        <f>S9+S10</f>
        <v>101.489808</v>
      </c>
      <c r="T8" s="25"/>
    </row>
    <row r="9" ht="22.8" customHeight="1" spans="1:20">
      <c r="A9" s="21" t="s">
        <v>183</v>
      </c>
      <c r="B9" s="21" t="s">
        <v>184</v>
      </c>
      <c r="C9" s="21" t="s">
        <v>184</v>
      </c>
      <c r="D9" s="17" t="s">
        <v>209</v>
      </c>
      <c r="E9" s="5" t="s">
        <v>186</v>
      </c>
      <c r="F9" s="19">
        <f>G9+R9</f>
        <v>52.883608</v>
      </c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>
        <f>S9+T9</f>
        <v>52.883608</v>
      </c>
      <c r="S9" s="19">
        <f>40.44+12.443608</f>
        <v>52.883608</v>
      </c>
      <c r="T9" s="19"/>
    </row>
    <row r="10" ht="22" customHeight="1" spans="1:20">
      <c r="A10" s="21">
        <v>214</v>
      </c>
      <c r="B10" s="21" t="s">
        <v>184</v>
      </c>
      <c r="C10" s="21">
        <v>23</v>
      </c>
      <c r="D10" s="26" t="s">
        <v>209</v>
      </c>
      <c r="E10" s="5" t="s">
        <v>190</v>
      </c>
      <c r="F10" s="19">
        <f>G10+R10</f>
        <v>48.6062</v>
      </c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19">
        <f>S10+T10</f>
        <v>48.6062</v>
      </c>
      <c r="S10" s="6">
        <v>48.6062</v>
      </c>
      <c r="T10" s="21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zoomScale="130" zoomScaleNormal="130" topLeftCell="J1" workbookViewId="0">
      <selection activeCell="Z17" sqref="Y17:Z17"/>
    </sheetView>
  </sheetViews>
  <sheetFormatPr defaultColWidth="10" defaultRowHeight="14.4"/>
  <cols>
    <col min="1" max="1" width="5.28703703703704" customWidth="1"/>
    <col min="2" max="2" width="5.56481481481481" customWidth="1"/>
    <col min="3" max="3" width="5.83333333333333" customWidth="1"/>
    <col min="4" max="4" width="10.1759259259259" customWidth="1"/>
    <col min="5" max="5" width="18.1851851851852" customWidth="1"/>
    <col min="6" max="6" width="10.712962962963" customWidth="1"/>
    <col min="7" max="33" width="7.18518518518519" customWidth="1"/>
    <col min="34" max="35" width="9.76851851851852" customWidth="1"/>
  </cols>
  <sheetData>
    <row r="1" ht="13.8" customHeight="1" spans="1:33">
      <c r="A1" s="3"/>
      <c r="F1" s="3"/>
      <c r="AF1" s="15" t="s">
        <v>343</v>
      </c>
      <c r="AG1" s="15"/>
    </row>
    <row r="2" ht="43.95" customHeight="1" spans="1:33">
      <c r="A2" s="16" t="s">
        <v>20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</row>
    <row r="3" ht="24.15" customHeight="1" spans="1:33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8" t="s">
        <v>33</v>
      </c>
      <c r="AG3" s="8"/>
    </row>
    <row r="4" ht="25" customHeight="1" spans="1:33">
      <c r="A4" s="11" t="s">
        <v>160</v>
      </c>
      <c r="B4" s="11"/>
      <c r="C4" s="11"/>
      <c r="D4" s="11" t="s">
        <v>192</v>
      </c>
      <c r="E4" s="11" t="s">
        <v>193</v>
      </c>
      <c r="F4" s="11" t="s">
        <v>344</v>
      </c>
      <c r="G4" s="11" t="s">
        <v>345</v>
      </c>
      <c r="H4" s="11" t="s">
        <v>346</v>
      </c>
      <c r="I4" s="11" t="s">
        <v>347</v>
      </c>
      <c r="J4" s="11" t="s">
        <v>348</v>
      </c>
      <c r="K4" s="11" t="s">
        <v>349</v>
      </c>
      <c r="L4" s="11" t="s">
        <v>350</v>
      </c>
      <c r="M4" s="11" t="s">
        <v>351</v>
      </c>
      <c r="N4" s="11" t="s">
        <v>352</v>
      </c>
      <c r="O4" s="11" t="s">
        <v>353</v>
      </c>
      <c r="P4" s="11" t="s">
        <v>354</v>
      </c>
      <c r="Q4" s="11" t="s">
        <v>339</v>
      </c>
      <c r="R4" s="11" t="s">
        <v>341</v>
      </c>
      <c r="S4" s="11" t="s">
        <v>355</v>
      </c>
      <c r="T4" s="11" t="s">
        <v>334</v>
      </c>
      <c r="U4" s="11" t="s">
        <v>335</v>
      </c>
      <c r="V4" s="11" t="s">
        <v>338</v>
      </c>
      <c r="W4" s="11" t="s">
        <v>356</v>
      </c>
      <c r="X4" s="11" t="s">
        <v>357</v>
      </c>
      <c r="Y4" s="11" t="s">
        <v>358</v>
      </c>
      <c r="Z4" s="11" t="s">
        <v>359</v>
      </c>
      <c r="AA4" s="11" t="s">
        <v>337</v>
      </c>
      <c r="AB4" s="11" t="s">
        <v>360</v>
      </c>
      <c r="AC4" s="11" t="s">
        <v>361</v>
      </c>
      <c r="AD4" s="11" t="s">
        <v>340</v>
      </c>
      <c r="AE4" s="11" t="s">
        <v>362</v>
      </c>
      <c r="AF4" s="11" t="s">
        <v>363</v>
      </c>
      <c r="AG4" s="11" t="s">
        <v>342</v>
      </c>
    </row>
    <row r="5" ht="21.55" customHeight="1" spans="1:33">
      <c r="A5" s="11" t="s">
        <v>168</v>
      </c>
      <c r="B5" s="11" t="s">
        <v>169</v>
      </c>
      <c r="C5" s="11" t="s">
        <v>170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</row>
    <row r="6" ht="22.8" customHeight="1" spans="1:33">
      <c r="A6" s="4"/>
      <c r="B6" s="24"/>
      <c r="C6" s="24"/>
      <c r="D6" s="5"/>
      <c r="E6" s="5" t="s">
        <v>137</v>
      </c>
      <c r="F6" s="25">
        <f>SUM(G6:AG6)</f>
        <v>101.489808</v>
      </c>
      <c r="G6" s="25">
        <f t="shared" ref="G6:AG6" si="0">G7</f>
        <v>2.4809</v>
      </c>
      <c r="H6" s="25">
        <f t="shared" si="0"/>
        <v>2.6276</v>
      </c>
      <c r="I6" s="25">
        <f t="shared" si="0"/>
        <v>0</v>
      </c>
      <c r="J6" s="25">
        <f t="shared" si="0"/>
        <v>0</v>
      </c>
      <c r="K6" s="25">
        <f t="shared" si="0"/>
        <v>1.11</v>
      </c>
      <c r="L6" s="25">
        <f t="shared" si="0"/>
        <v>4.52</v>
      </c>
      <c r="M6" s="25">
        <f t="shared" si="0"/>
        <v>2.75</v>
      </c>
      <c r="N6" s="25">
        <f t="shared" si="0"/>
        <v>0</v>
      </c>
      <c r="O6" s="25">
        <f t="shared" si="0"/>
        <v>2.410802</v>
      </c>
      <c r="P6" s="25">
        <f t="shared" si="0"/>
        <v>3.5609</v>
      </c>
      <c r="Q6" s="25">
        <f t="shared" si="0"/>
        <v>0</v>
      </c>
      <c r="R6" s="25">
        <f t="shared" si="0"/>
        <v>0.7285</v>
      </c>
      <c r="S6" s="25">
        <f t="shared" si="0"/>
        <v>0</v>
      </c>
      <c r="T6" s="25">
        <f t="shared" si="0"/>
        <v>2</v>
      </c>
      <c r="U6" s="25">
        <f t="shared" si="0"/>
        <v>1.784</v>
      </c>
      <c r="V6" s="25">
        <f t="shared" si="0"/>
        <v>3.627</v>
      </c>
      <c r="W6" s="25">
        <f t="shared" si="0"/>
        <v>0</v>
      </c>
      <c r="X6" s="25">
        <f t="shared" si="0"/>
        <v>0</v>
      </c>
      <c r="Y6" s="25">
        <f t="shared" si="0"/>
        <v>0</v>
      </c>
      <c r="Z6" s="25">
        <f t="shared" si="0"/>
        <v>0</v>
      </c>
      <c r="AA6" s="25">
        <f t="shared" si="0"/>
        <v>0</v>
      </c>
      <c r="AB6" s="25">
        <f t="shared" si="0"/>
        <v>0</v>
      </c>
      <c r="AC6" s="25">
        <f t="shared" si="0"/>
        <v>0</v>
      </c>
      <c r="AD6" s="25">
        <f t="shared" si="0"/>
        <v>0</v>
      </c>
      <c r="AE6" s="25">
        <f t="shared" si="0"/>
        <v>24.08</v>
      </c>
      <c r="AF6" s="25">
        <f t="shared" si="0"/>
        <v>0</v>
      </c>
      <c r="AG6" s="25">
        <f t="shared" si="0"/>
        <v>49.810106</v>
      </c>
    </row>
    <row r="7" ht="22.8" customHeight="1" spans="1:33">
      <c r="A7" s="14"/>
      <c r="B7" s="14"/>
      <c r="C7" s="14"/>
      <c r="D7" s="12" t="s">
        <v>155</v>
      </c>
      <c r="E7" s="12" t="s">
        <v>156</v>
      </c>
      <c r="F7" s="25">
        <f>SUM(G7:AG7)</f>
        <v>101.489808</v>
      </c>
      <c r="G7" s="25">
        <f>G8</f>
        <v>2.4809</v>
      </c>
      <c r="H7" s="25">
        <f t="shared" ref="H7:AG7" si="1">H8</f>
        <v>2.6276</v>
      </c>
      <c r="I7" s="25">
        <f t="shared" si="1"/>
        <v>0</v>
      </c>
      <c r="J7" s="25">
        <f t="shared" si="1"/>
        <v>0</v>
      </c>
      <c r="K7" s="25">
        <f t="shared" si="1"/>
        <v>1.11</v>
      </c>
      <c r="L7" s="25">
        <f t="shared" si="1"/>
        <v>4.52</v>
      </c>
      <c r="M7" s="25">
        <f t="shared" si="1"/>
        <v>2.75</v>
      </c>
      <c r="N7" s="25">
        <f t="shared" si="1"/>
        <v>0</v>
      </c>
      <c r="O7" s="25">
        <f t="shared" si="1"/>
        <v>2.410802</v>
      </c>
      <c r="P7" s="25">
        <f t="shared" si="1"/>
        <v>3.5609</v>
      </c>
      <c r="Q7" s="25">
        <f t="shared" si="1"/>
        <v>0</v>
      </c>
      <c r="R7" s="25">
        <f t="shared" si="1"/>
        <v>0.7285</v>
      </c>
      <c r="S7" s="25">
        <f t="shared" si="1"/>
        <v>0</v>
      </c>
      <c r="T7" s="25">
        <f t="shared" si="1"/>
        <v>2</v>
      </c>
      <c r="U7" s="25">
        <f t="shared" si="1"/>
        <v>1.784</v>
      </c>
      <c r="V7" s="25">
        <f t="shared" si="1"/>
        <v>3.627</v>
      </c>
      <c r="W7" s="25">
        <f t="shared" si="1"/>
        <v>0</v>
      </c>
      <c r="X7" s="25">
        <f t="shared" si="1"/>
        <v>0</v>
      </c>
      <c r="Y7" s="25">
        <f t="shared" si="1"/>
        <v>0</v>
      </c>
      <c r="Z7" s="25">
        <f t="shared" si="1"/>
        <v>0</v>
      </c>
      <c r="AA7" s="25">
        <f t="shared" si="1"/>
        <v>0</v>
      </c>
      <c r="AB7" s="25">
        <f t="shared" si="1"/>
        <v>0</v>
      </c>
      <c r="AC7" s="25">
        <f t="shared" si="1"/>
        <v>0</v>
      </c>
      <c r="AD7" s="25">
        <f t="shared" si="1"/>
        <v>0</v>
      </c>
      <c r="AE7" s="25">
        <f t="shared" si="1"/>
        <v>24.08</v>
      </c>
      <c r="AF7" s="25">
        <f t="shared" si="1"/>
        <v>0</v>
      </c>
      <c r="AG7" s="25">
        <f t="shared" si="1"/>
        <v>49.810106</v>
      </c>
    </row>
    <row r="8" ht="22.8" customHeight="1" spans="1:33">
      <c r="A8" s="14"/>
      <c r="B8" s="14"/>
      <c r="C8" s="14"/>
      <c r="D8" s="18" t="s">
        <v>157</v>
      </c>
      <c r="E8" s="18" t="s">
        <v>158</v>
      </c>
      <c r="F8" s="25">
        <f>SUM(G8:AG8)</f>
        <v>101.489808</v>
      </c>
      <c r="G8" s="25">
        <f>G9+G10</f>
        <v>2.4809</v>
      </c>
      <c r="H8" s="25">
        <f t="shared" ref="H8:AG8" si="2">H9+H10</f>
        <v>2.6276</v>
      </c>
      <c r="I8" s="25">
        <f t="shared" si="2"/>
        <v>0</v>
      </c>
      <c r="J8" s="25">
        <f t="shared" si="2"/>
        <v>0</v>
      </c>
      <c r="K8" s="25">
        <f t="shared" si="2"/>
        <v>1.11</v>
      </c>
      <c r="L8" s="25">
        <f t="shared" si="2"/>
        <v>4.52</v>
      </c>
      <c r="M8" s="25">
        <f t="shared" si="2"/>
        <v>2.75</v>
      </c>
      <c r="N8" s="25">
        <f t="shared" si="2"/>
        <v>0</v>
      </c>
      <c r="O8" s="25">
        <f t="shared" si="2"/>
        <v>2.410802</v>
      </c>
      <c r="P8" s="25">
        <f t="shared" si="2"/>
        <v>3.5609</v>
      </c>
      <c r="Q8" s="25">
        <f t="shared" si="2"/>
        <v>0</v>
      </c>
      <c r="R8" s="25">
        <f t="shared" si="2"/>
        <v>0.7285</v>
      </c>
      <c r="S8" s="25">
        <f t="shared" si="2"/>
        <v>0</v>
      </c>
      <c r="T8" s="25">
        <f t="shared" si="2"/>
        <v>2</v>
      </c>
      <c r="U8" s="25">
        <f t="shared" si="2"/>
        <v>1.784</v>
      </c>
      <c r="V8" s="25">
        <f t="shared" si="2"/>
        <v>3.627</v>
      </c>
      <c r="W8" s="25">
        <f t="shared" si="2"/>
        <v>0</v>
      </c>
      <c r="X8" s="25">
        <f t="shared" si="2"/>
        <v>0</v>
      </c>
      <c r="Y8" s="25">
        <f t="shared" si="2"/>
        <v>0</v>
      </c>
      <c r="Z8" s="25">
        <f t="shared" si="2"/>
        <v>0</v>
      </c>
      <c r="AA8" s="25">
        <f t="shared" si="2"/>
        <v>0</v>
      </c>
      <c r="AB8" s="25">
        <f t="shared" si="2"/>
        <v>0</v>
      </c>
      <c r="AC8" s="25">
        <f t="shared" si="2"/>
        <v>0</v>
      </c>
      <c r="AD8" s="25">
        <f t="shared" si="2"/>
        <v>0</v>
      </c>
      <c r="AE8" s="25">
        <f t="shared" si="2"/>
        <v>24.08</v>
      </c>
      <c r="AF8" s="25">
        <f t="shared" si="2"/>
        <v>0</v>
      </c>
      <c r="AG8" s="25">
        <f t="shared" si="2"/>
        <v>49.810106</v>
      </c>
    </row>
    <row r="9" ht="22.8" customHeight="1" spans="1:33">
      <c r="A9" s="21" t="s">
        <v>183</v>
      </c>
      <c r="B9" s="21" t="s">
        <v>184</v>
      </c>
      <c r="C9" s="21" t="s">
        <v>184</v>
      </c>
      <c r="D9" s="17" t="s">
        <v>209</v>
      </c>
      <c r="E9" s="5" t="s">
        <v>186</v>
      </c>
      <c r="F9" s="19">
        <f>SUM(G9:AG9)</f>
        <v>52.883608</v>
      </c>
      <c r="G9" s="19">
        <f>2+0.4809</f>
        <v>2.4809</v>
      </c>
      <c r="H9" s="19">
        <f>2+0.6276</f>
        <v>2.6276</v>
      </c>
      <c r="I9" s="19"/>
      <c r="J9" s="19"/>
      <c r="K9" s="19">
        <f>0.36+0.75</f>
        <v>1.11</v>
      </c>
      <c r="L9" s="19">
        <f>2+2.52</f>
        <v>4.52</v>
      </c>
      <c r="M9" s="19">
        <f>2+0.75</f>
        <v>2.75</v>
      </c>
      <c r="N9" s="19"/>
      <c r="O9" s="19">
        <v>2.410802</v>
      </c>
      <c r="P9" s="19">
        <f>1+2.5609</f>
        <v>3.5609</v>
      </c>
      <c r="Q9" s="19"/>
      <c r="R9" s="19">
        <v>0.7285</v>
      </c>
      <c r="S9" s="19"/>
      <c r="T9" s="19">
        <v>2</v>
      </c>
      <c r="U9" s="19">
        <f>1+0.784</f>
        <v>1.784</v>
      </c>
      <c r="V9" s="19">
        <f>3+0.627</f>
        <v>3.627</v>
      </c>
      <c r="W9" s="19"/>
      <c r="X9" s="19"/>
      <c r="Y9" s="19"/>
      <c r="Z9" s="19"/>
      <c r="AA9" s="19"/>
      <c r="AB9" s="19"/>
      <c r="AC9" s="19"/>
      <c r="AD9" s="19">
        <v>0</v>
      </c>
      <c r="AE9" s="19">
        <v>24.08</v>
      </c>
      <c r="AF9" s="19"/>
      <c r="AG9" s="19">
        <f>1+0.203906</f>
        <v>1.203906</v>
      </c>
    </row>
    <row r="10" ht="19" customHeight="1" spans="1:33">
      <c r="A10" s="21">
        <v>214</v>
      </c>
      <c r="B10" s="21" t="s">
        <v>184</v>
      </c>
      <c r="C10" s="21">
        <v>23</v>
      </c>
      <c r="D10" s="17" t="s">
        <v>209</v>
      </c>
      <c r="E10" s="17" t="s">
        <v>190</v>
      </c>
      <c r="F10" s="19">
        <f>SUM(G10:AG10)</f>
        <v>48.6062</v>
      </c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6">
        <v>48.6062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zoomScale="130" zoomScaleNormal="130" workbookViewId="0">
      <selection activeCell="G7" sqref="G7:G9"/>
    </sheetView>
  </sheetViews>
  <sheetFormatPr defaultColWidth="10" defaultRowHeight="14.4" outlineLevelRow="7" outlineLevelCol="7"/>
  <cols>
    <col min="1" max="1" width="12.8888888888889" customWidth="1"/>
    <col min="2" max="2" width="29.712962962963" customWidth="1"/>
    <col min="3" max="3" width="20.7592592592593" customWidth="1"/>
    <col min="4" max="4" width="12.3518518518519" customWidth="1"/>
    <col min="5" max="5" width="10.3148148148148" customWidth="1"/>
    <col min="6" max="6" width="14.1203703703704" customWidth="1"/>
    <col min="7" max="8" width="13.7037037037037" customWidth="1"/>
    <col min="9" max="9" width="9.76851851851852" customWidth="1"/>
  </cols>
  <sheetData>
    <row r="1" ht="16.35" customHeight="1" spans="1:8">
      <c r="A1" s="3"/>
      <c r="G1" s="15" t="s">
        <v>364</v>
      </c>
      <c r="H1" s="15"/>
    </row>
    <row r="2" ht="33.6" customHeight="1" spans="1:8">
      <c r="A2" s="16" t="s">
        <v>21</v>
      </c>
      <c r="B2" s="16"/>
      <c r="C2" s="16"/>
      <c r="D2" s="16"/>
      <c r="E2" s="16"/>
      <c r="F2" s="16"/>
      <c r="G2" s="16"/>
      <c r="H2" s="16"/>
    </row>
    <row r="3" ht="24.15" customHeight="1" spans="1:8">
      <c r="A3" s="10" t="s">
        <v>32</v>
      </c>
      <c r="B3" s="10"/>
      <c r="C3" s="10"/>
      <c r="D3" s="10"/>
      <c r="E3" s="10"/>
      <c r="F3" s="10"/>
      <c r="G3" s="10"/>
      <c r="H3" s="8" t="s">
        <v>33</v>
      </c>
    </row>
    <row r="4" ht="23.25" customHeight="1" spans="1:8">
      <c r="A4" s="11" t="s">
        <v>365</v>
      </c>
      <c r="B4" s="11" t="s">
        <v>366</v>
      </c>
      <c r="C4" s="11" t="s">
        <v>367</v>
      </c>
      <c r="D4" s="11" t="s">
        <v>368</v>
      </c>
      <c r="E4" s="11" t="s">
        <v>369</v>
      </c>
      <c r="F4" s="11"/>
      <c r="G4" s="11"/>
      <c r="H4" s="11" t="s">
        <v>370</v>
      </c>
    </row>
    <row r="5" ht="25.85" customHeight="1" spans="1:8">
      <c r="A5" s="11"/>
      <c r="B5" s="11"/>
      <c r="C5" s="11"/>
      <c r="D5" s="11"/>
      <c r="E5" s="11" t="s">
        <v>139</v>
      </c>
      <c r="F5" s="11" t="s">
        <v>371</v>
      </c>
      <c r="G5" s="11" t="s">
        <v>372</v>
      </c>
      <c r="H5" s="11"/>
    </row>
    <row r="6" ht="22.8" customHeight="1" spans="1:8">
      <c r="A6" s="14"/>
      <c r="B6" s="14" t="s">
        <v>137</v>
      </c>
      <c r="C6" s="13">
        <f>H6</f>
        <v>3</v>
      </c>
      <c r="D6" s="13"/>
      <c r="E6" s="13"/>
      <c r="F6" s="13"/>
      <c r="G6" s="13"/>
      <c r="H6" s="13">
        <v>3</v>
      </c>
    </row>
    <row r="7" ht="22.8" customHeight="1" spans="1:8">
      <c r="A7" s="12" t="s">
        <v>155</v>
      </c>
      <c r="B7" s="12" t="s">
        <v>156</v>
      </c>
      <c r="C7" s="13">
        <f>H7</f>
        <v>3</v>
      </c>
      <c r="D7" s="13"/>
      <c r="E7" s="13"/>
      <c r="F7" s="13"/>
      <c r="G7" s="13"/>
      <c r="H7" s="13">
        <v>3</v>
      </c>
    </row>
    <row r="8" ht="22.8" customHeight="1" spans="1:8">
      <c r="A8" s="17" t="s">
        <v>157</v>
      </c>
      <c r="B8" s="17" t="s">
        <v>158</v>
      </c>
      <c r="C8" s="19">
        <f>H8</f>
        <v>3</v>
      </c>
      <c r="D8" s="19"/>
      <c r="E8" s="6"/>
      <c r="F8" s="19"/>
      <c r="G8" s="19"/>
      <c r="H8" s="19">
        <v>3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G21" sqref="F21:G24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203703703704" customWidth="1"/>
    <col min="8" max="8" width="16.287037037037" customWidth="1"/>
    <col min="9" max="9" width="9.76851851851852" customWidth="1"/>
  </cols>
  <sheetData>
    <row r="1" ht="16.35" customHeight="1" spans="1:8">
      <c r="A1" s="3"/>
      <c r="G1" s="15" t="s">
        <v>373</v>
      </c>
      <c r="H1" s="15"/>
    </row>
    <row r="2" ht="38.8" customHeight="1" spans="1:8">
      <c r="A2" s="16" t="s">
        <v>22</v>
      </c>
      <c r="B2" s="16"/>
      <c r="C2" s="16"/>
      <c r="D2" s="16"/>
      <c r="E2" s="16"/>
      <c r="F2" s="16"/>
      <c r="G2" s="16"/>
      <c r="H2" s="16"/>
    </row>
    <row r="3" ht="24.15" customHeight="1" spans="1:8">
      <c r="A3" s="10" t="s">
        <v>32</v>
      </c>
      <c r="B3" s="10"/>
      <c r="C3" s="10"/>
      <c r="D3" s="10"/>
      <c r="E3" s="10"/>
      <c r="F3" s="10"/>
      <c r="G3" s="10"/>
      <c r="H3" s="8" t="s">
        <v>33</v>
      </c>
    </row>
    <row r="4" ht="23.25" customHeight="1" spans="1:8">
      <c r="A4" s="11" t="s">
        <v>161</v>
      </c>
      <c r="B4" s="11" t="s">
        <v>162</v>
      </c>
      <c r="C4" s="11" t="s">
        <v>137</v>
      </c>
      <c r="D4" s="11" t="s">
        <v>374</v>
      </c>
      <c r="E4" s="11"/>
      <c r="F4" s="11"/>
      <c r="G4" s="11"/>
      <c r="H4" s="11" t="s">
        <v>164</v>
      </c>
    </row>
    <row r="5" ht="19.8" customHeight="1" spans="1:8">
      <c r="A5" s="11"/>
      <c r="B5" s="11"/>
      <c r="C5" s="11"/>
      <c r="D5" s="11" t="s">
        <v>139</v>
      </c>
      <c r="E5" s="11" t="s">
        <v>233</v>
      </c>
      <c r="F5" s="11"/>
      <c r="G5" s="11" t="s">
        <v>234</v>
      </c>
      <c r="H5" s="11"/>
    </row>
    <row r="6" ht="27.6" customHeight="1" spans="1:8">
      <c r="A6" s="11"/>
      <c r="B6" s="11"/>
      <c r="C6" s="11"/>
      <c r="D6" s="11"/>
      <c r="E6" s="11" t="s">
        <v>212</v>
      </c>
      <c r="F6" s="11" t="s">
        <v>203</v>
      </c>
      <c r="G6" s="11"/>
      <c r="H6" s="11"/>
    </row>
    <row r="7" ht="22.8" customHeight="1" spans="1:8">
      <c r="A7" s="14"/>
      <c r="B7" s="4" t="s">
        <v>137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18"/>
      <c r="B9" s="18"/>
      <c r="C9" s="13"/>
      <c r="D9" s="13"/>
      <c r="E9" s="13"/>
      <c r="F9" s="13"/>
      <c r="G9" s="13"/>
      <c r="H9" s="13"/>
    </row>
    <row r="10" ht="22.8" customHeight="1" spans="1:8">
      <c r="A10" s="18"/>
      <c r="B10" s="18"/>
      <c r="C10" s="13"/>
      <c r="D10" s="13"/>
      <c r="E10" s="13"/>
      <c r="F10" s="13"/>
      <c r="G10" s="13"/>
      <c r="H10" s="13"/>
    </row>
    <row r="11" ht="22.8" customHeight="1" spans="1:8">
      <c r="A11" s="18"/>
      <c r="B11" s="18"/>
      <c r="C11" s="13"/>
      <c r="D11" s="13"/>
      <c r="E11" s="13"/>
      <c r="F11" s="13"/>
      <c r="G11" s="13"/>
      <c r="H11" s="13"/>
    </row>
    <row r="12" ht="22.8" customHeight="1" spans="1:8">
      <c r="A12" s="17"/>
      <c r="B12" s="17"/>
      <c r="C12" s="6"/>
      <c r="D12" s="6"/>
      <c r="E12" s="19"/>
      <c r="F12" s="19"/>
      <c r="G12" s="19"/>
      <c r="H12" s="19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O21" sqref="O21:O22"/>
    </sheetView>
  </sheetViews>
  <sheetFormatPr defaultColWidth="10" defaultRowHeight="14.4"/>
  <cols>
    <col min="1" max="1" width="4.47222222222222" customWidth="1"/>
    <col min="2" max="2" width="4.75" customWidth="1"/>
    <col min="3" max="3" width="5.01851851851852" customWidth="1"/>
    <col min="4" max="4" width="6.64814814814815" customWidth="1"/>
    <col min="5" max="5" width="16.4166666666667" customWidth="1"/>
    <col min="6" max="6" width="11.8055555555556" customWidth="1"/>
    <col min="7" max="20" width="7.18518518518519" customWidth="1"/>
    <col min="21" max="22" width="9.76851851851852" customWidth="1"/>
  </cols>
  <sheetData>
    <row r="1" ht="16.35" customHeight="1" spans="1:20">
      <c r="A1" s="3"/>
      <c r="S1" s="15" t="s">
        <v>375</v>
      </c>
      <c r="T1" s="15"/>
    </row>
    <row r="2" ht="47.4" customHeight="1" spans="1:17">
      <c r="A2" s="16" t="s">
        <v>23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ht="24.15" customHeight="1" spans="1:20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33</v>
      </c>
      <c r="T3" s="8"/>
    </row>
    <row r="4" ht="27.6" customHeight="1" spans="1:20">
      <c r="A4" s="11" t="s">
        <v>160</v>
      </c>
      <c r="B4" s="11"/>
      <c r="C4" s="11"/>
      <c r="D4" s="11" t="s">
        <v>192</v>
      </c>
      <c r="E4" s="11" t="s">
        <v>193</v>
      </c>
      <c r="F4" s="11" t="s">
        <v>194</v>
      </c>
      <c r="G4" s="11" t="s">
        <v>195</v>
      </c>
      <c r="H4" s="11" t="s">
        <v>196</v>
      </c>
      <c r="I4" s="11" t="s">
        <v>197</v>
      </c>
      <c r="J4" s="11" t="s">
        <v>198</v>
      </c>
      <c r="K4" s="11" t="s">
        <v>199</v>
      </c>
      <c r="L4" s="11" t="s">
        <v>200</v>
      </c>
      <c r="M4" s="11" t="s">
        <v>201</v>
      </c>
      <c r="N4" s="11" t="s">
        <v>202</v>
      </c>
      <c r="O4" s="11" t="s">
        <v>203</v>
      </c>
      <c r="P4" s="11" t="s">
        <v>204</v>
      </c>
      <c r="Q4" s="11" t="s">
        <v>205</v>
      </c>
      <c r="R4" s="11" t="s">
        <v>206</v>
      </c>
      <c r="S4" s="11" t="s">
        <v>207</v>
      </c>
      <c r="T4" s="11" t="s">
        <v>208</v>
      </c>
    </row>
    <row r="5" ht="19.8" customHeight="1" spans="1:20">
      <c r="A5" s="11" t="s">
        <v>168</v>
      </c>
      <c r="B5" s="11" t="s">
        <v>169</v>
      </c>
      <c r="C5" s="11" t="s">
        <v>170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ht="22.8" customHeight="1" spans="1:20">
      <c r="A6" s="14"/>
      <c r="B6" s="14"/>
      <c r="C6" s="14"/>
      <c r="D6" s="14"/>
      <c r="E6" s="14" t="s">
        <v>137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20"/>
      <c r="B8" s="20"/>
      <c r="C8" s="20"/>
      <c r="D8" s="18"/>
      <c r="E8" s="18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8" customHeight="1" spans="1:20">
      <c r="A9" s="21"/>
      <c r="B9" s="21"/>
      <c r="C9" s="21"/>
      <c r="D9" s="17"/>
      <c r="E9" s="22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D27"/>
  <sheetViews>
    <sheetView tabSelected="1" workbookViewId="0">
      <pane xSplit="2" ySplit="3" topLeftCell="C4" activePane="bottomRight" state="frozen"/>
      <selection/>
      <selection pane="topRight"/>
      <selection pane="bottomLeft"/>
      <selection pane="bottomRight" activeCell="B27" sqref="B27"/>
    </sheetView>
  </sheetViews>
  <sheetFormatPr defaultColWidth="10" defaultRowHeight="14.4" outlineLevelCol="3"/>
  <cols>
    <col min="1" max="1" width="6.37962962962963" style="62" customWidth="1"/>
    <col min="2" max="2" width="9.90740740740741" style="62" customWidth="1"/>
    <col min="3" max="3" width="52.3796296296296" style="62" customWidth="1"/>
    <col min="4" max="4" width="53.75" style="62" customWidth="1"/>
    <col min="5" max="16384" width="10" style="62"/>
  </cols>
  <sheetData>
    <row r="1" ht="32.75" customHeight="1" spans="1:3">
      <c r="A1" s="29"/>
      <c r="B1" s="63" t="s">
        <v>5</v>
      </c>
      <c r="C1" s="63"/>
    </row>
    <row r="2" ht="25" customHeight="1" spans="2:3">
      <c r="B2" s="63"/>
      <c r="C2" s="63"/>
    </row>
    <row r="3" ht="31.05" customHeight="1" spans="2:3">
      <c r="B3" s="64" t="s">
        <v>6</v>
      </c>
      <c r="C3" s="64"/>
    </row>
    <row r="4" ht="32.55" customHeight="1" spans="2:4">
      <c r="B4" s="65">
        <v>1</v>
      </c>
      <c r="C4" s="66" t="s">
        <v>7</v>
      </c>
      <c r="D4" s="67"/>
    </row>
    <row r="5" ht="32.55" customHeight="1" spans="2:4">
      <c r="B5" s="65">
        <v>2</v>
      </c>
      <c r="C5" s="66" t="s">
        <v>8</v>
      </c>
      <c r="D5" s="67"/>
    </row>
    <row r="6" ht="32.55" customHeight="1" spans="2:4">
      <c r="B6" s="65">
        <v>3</v>
      </c>
      <c r="C6" s="66" t="s">
        <v>9</v>
      </c>
      <c r="D6" s="67"/>
    </row>
    <row r="7" ht="32.55" customHeight="1" spans="2:4">
      <c r="B7" s="65">
        <v>4</v>
      </c>
      <c r="C7" s="66" t="s">
        <v>10</v>
      </c>
      <c r="D7" s="67"/>
    </row>
    <row r="8" ht="32.55" customHeight="1" spans="2:4">
      <c r="B8" s="65">
        <v>5</v>
      </c>
      <c r="C8" s="66" t="s">
        <v>11</v>
      </c>
      <c r="D8" s="67"/>
    </row>
    <row r="9" ht="32.55" customHeight="1" spans="2:4">
      <c r="B9" s="65">
        <v>6</v>
      </c>
      <c r="C9" s="66" t="s">
        <v>12</v>
      </c>
      <c r="D9" s="67"/>
    </row>
    <row r="10" ht="32.55" customHeight="1" spans="2:4">
      <c r="B10" s="65">
        <v>7</v>
      </c>
      <c r="C10" s="66" t="s">
        <v>13</v>
      </c>
      <c r="D10" s="67"/>
    </row>
    <row r="11" ht="32.55" customHeight="1" spans="2:4">
      <c r="B11" s="65">
        <v>8</v>
      </c>
      <c r="C11" s="66" t="s">
        <v>14</v>
      </c>
      <c r="D11" s="67"/>
    </row>
    <row r="12" ht="32.55" customHeight="1" spans="2:4">
      <c r="B12" s="65">
        <v>9</v>
      </c>
      <c r="C12" s="66" t="s">
        <v>15</v>
      </c>
      <c r="D12" s="67"/>
    </row>
    <row r="13" ht="32.55" customHeight="1" spans="2:4">
      <c r="B13" s="65">
        <v>10</v>
      </c>
      <c r="C13" s="66" t="s">
        <v>16</v>
      </c>
      <c r="D13" s="67"/>
    </row>
    <row r="14" ht="32.55" customHeight="1" spans="2:4">
      <c r="B14" s="65">
        <v>11</v>
      </c>
      <c r="C14" s="66" t="s">
        <v>17</v>
      </c>
      <c r="D14" s="67"/>
    </row>
    <row r="15" ht="32.55" customHeight="1" spans="2:4">
      <c r="B15" s="65">
        <v>12</v>
      </c>
      <c r="C15" s="66" t="s">
        <v>18</v>
      </c>
      <c r="D15" s="67"/>
    </row>
    <row r="16" ht="32.55" customHeight="1" spans="2:4">
      <c r="B16" s="65">
        <v>13</v>
      </c>
      <c r="C16" s="66" t="s">
        <v>19</v>
      </c>
      <c r="D16" s="67"/>
    </row>
    <row r="17" ht="32.55" customHeight="1" spans="2:3">
      <c r="B17" s="65">
        <v>14</v>
      </c>
      <c r="C17" s="66" t="s">
        <v>20</v>
      </c>
    </row>
    <row r="18" ht="32.55" customHeight="1" spans="2:3">
      <c r="B18" s="65">
        <v>15</v>
      </c>
      <c r="C18" s="66" t="s">
        <v>21</v>
      </c>
    </row>
    <row r="19" ht="32.55" customHeight="1" spans="2:3">
      <c r="B19" s="65">
        <v>16</v>
      </c>
      <c r="C19" s="66" t="s">
        <v>22</v>
      </c>
    </row>
    <row r="20" ht="32.55" customHeight="1" spans="2:3">
      <c r="B20" s="65">
        <v>17</v>
      </c>
      <c r="C20" s="66" t="s">
        <v>23</v>
      </c>
    </row>
    <row r="21" ht="32.55" customHeight="1" spans="2:3">
      <c r="B21" s="65">
        <v>18</v>
      </c>
      <c r="C21" s="66" t="s">
        <v>24</v>
      </c>
    </row>
    <row r="22" ht="32.55" customHeight="1" spans="2:3">
      <c r="B22" s="65">
        <v>19</v>
      </c>
      <c r="C22" s="66" t="s">
        <v>25</v>
      </c>
    </row>
    <row r="23" ht="32.55" customHeight="1" spans="2:3">
      <c r="B23" s="65">
        <v>20</v>
      </c>
      <c r="C23" s="66" t="s">
        <v>26</v>
      </c>
    </row>
    <row r="24" ht="32.55" customHeight="1" spans="2:3">
      <c r="B24" s="65">
        <v>21</v>
      </c>
      <c r="C24" s="66" t="s">
        <v>27</v>
      </c>
    </row>
    <row r="25" ht="32.55" customHeight="1" spans="2:3">
      <c r="B25" s="65">
        <v>22</v>
      </c>
      <c r="C25" s="66" t="s">
        <v>28</v>
      </c>
    </row>
    <row r="26" ht="32.55" customHeight="1" spans="2:3">
      <c r="B26" s="65">
        <v>23</v>
      </c>
      <c r="C26" s="68" t="s">
        <v>29</v>
      </c>
    </row>
    <row r="27" ht="30" customHeight="1" spans="2:2">
      <c r="B27" s="62" t="s">
        <v>30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Q18" sqref="Q18:Q20"/>
    </sheetView>
  </sheetViews>
  <sheetFormatPr defaultColWidth="10" defaultRowHeight="14.4"/>
  <cols>
    <col min="1" max="1" width="3.7962962962963" customWidth="1"/>
    <col min="2" max="3" width="3.93518518518518" customWidth="1"/>
    <col min="4" max="4" width="6.78703703703704" customWidth="1"/>
    <col min="5" max="5" width="15.8796296296296" customWidth="1"/>
    <col min="6" max="6" width="9.22222222222222" customWidth="1"/>
    <col min="7" max="20" width="7.18518518518519" customWidth="1"/>
    <col min="21" max="22" width="9.76851851851852" customWidth="1"/>
  </cols>
  <sheetData>
    <row r="1" ht="16.35" customHeight="1" spans="1:20">
      <c r="A1" s="3"/>
      <c r="S1" s="15" t="s">
        <v>376</v>
      </c>
      <c r="T1" s="15"/>
    </row>
    <row r="2" ht="47.4" customHeight="1" spans="1:20">
      <c r="A2" s="16" t="s">
        <v>24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21.55" customHeight="1" spans="1:20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33</v>
      </c>
      <c r="T3" s="8"/>
    </row>
    <row r="4" ht="29.3" customHeight="1" spans="1:20">
      <c r="A4" s="11" t="s">
        <v>160</v>
      </c>
      <c r="B4" s="11"/>
      <c r="C4" s="11"/>
      <c r="D4" s="11" t="s">
        <v>192</v>
      </c>
      <c r="E4" s="11" t="s">
        <v>193</v>
      </c>
      <c r="F4" s="11" t="s">
        <v>211</v>
      </c>
      <c r="G4" s="11" t="s">
        <v>163</v>
      </c>
      <c r="H4" s="11"/>
      <c r="I4" s="11"/>
      <c r="J4" s="11"/>
      <c r="K4" s="11" t="s">
        <v>164</v>
      </c>
      <c r="L4" s="11"/>
      <c r="M4" s="11"/>
      <c r="N4" s="11"/>
      <c r="O4" s="11"/>
      <c r="P4" s="11"/>
      <c r="Q4" s="11"/>
      <c r="R4" s="11"/>
      <c r="S4" s="11"/>
      <c r="T4" s="11"/>
    </row>
    <row r="5" ht="50" customHeight="1" spans="1:20">
      <c r="A5" s="11" t="s">
        <v>168</v>
      </c>
      <c r="B5" s="11" t="s">
        <v>169</v>
      </c>
      <c r="C5" s="11" t="s">
        <v>170</v>
      </c>
      <c r="D5" s="11"/>
      <c r="E5" s="11"/>
      <c r="F5" s="11"/>
      <c r="G5" s="11" t="s">
        <v>137</v>
      </c>
      <c r="H5" s="11" t="s">
        <v>212</v>
      </c>
      <c r="I5" s="11" t="s">
        <v>213</v>
      </c>
      <c r="J5" s="11" t="s">
        <v>203</v>
      </c>
      <c r="K5" s="11" t="s">
        <v>137</v>
      </c>
      <c r="L5" s="11" t="s">
        <v>215</v>
      </c>
      <c r="M5" s="11" t="s">
        <v>216</v>
      </c>
      <c r="N5" s="11" t="s">
        <v>205</v>
      </c>
      <c r="O5" s="11" t="s">
        <v>217</v>
      </c>
      <c r="P5" s="11" t="s">
        <v>218</v>
      </c>
      <c r="Q5" s="11" t="s">
        <v>219</v>
      </c>
      <c r="R5" s="11" t="s">
        <v>201</v>
      </c>
      <c r="S5" s="11" t="s">
        <v>204</v>
      </c>
      <c r="T5" s="11" t="s">
        <v>208</v>
      </c>
    </row>
    <row r="6" ht="22.8" customHeight="1" spans="1:20">
      <c r="A6" s="14"/>
      <c r="B6" s="14"/>
      <c r="C6" s="14"/>
      <c r="D6" s="14"/>
      <c r="E6" s="14" t="s">
        <v>137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20"/>
      <c r="B8" s="20"/>
      <c r="C8" s="20"/>
      <c r="D8" s="18"/>
      <c r="E8" s="18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8" customHeight="1" spans="1:20">
      <c r="A9" s="21"/>
      <c r="B9" s="21"/>
      <c r="C9" s="21"/>
      <c r="D9" s="17"/>
      <c r="E9" s="22"/>
      <c r="F9" s="1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20" sqref="H20"/>
    </sheetView>
  </sheetViews>
  <sheetFormatPr defaultColWidth="10" defaultRowHeight="14.4" outlineLevelCol="7"/>
  <cols>
    <col min="1" max="1" width="11.1296296296296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7" width="15.3333333333333" customWidth="1"/>
    <col min="8" max="8" width="17.6388888888889" customWidth="1"/>
    <col min="9" max="9" width="9.76851851851852" customWidth="1"/>
  </cols>
  <sheetData>
    <row r="1" ht="16.35" customHeight="1" spans="1:8">
      <c r="A1" s="3"/>
      <c r="H1" s="15" t="s">
        <v>377</v>
      </c>
    </row>
    <row r="2" ht="38.8" customHeight="1" spans="1:8">
      <c r="A2" s="16" t="s">
        <v>378</v>
      </c>
      <c r="B2" s="16"/>
      <c r="C2" s="16"/>
      <c r="D2" s="16"/>
      <c r="E2" s="16"/>
      <c r="F2" s="16"/>
      <c r="G2" s="16"/>
      <c r="H2" s="16"/>
    </row>
    <row r="3" ht="24.15" customHeight="1" spans="1:8">
      <c r="A3" s="10" t="s">
        <v>32</v>
      </c>
      <c r="B3" s="10"/>
      <c r="C3" s="10"/>
      <c r="D3" s="10"/>
      <c r="E3" s="10"/>
      <c r="F3" s="10"/>
      <c r="G3" s="10"/>
      <c r="H3" s="8" t="s">
        <v>33</v>
      </c>
    </row>
    <row r="4" ht="19.8" customHeight="1" spans="1:8">
      <c r="A4" s="11" t="s">
        <v>161</v>
      </c>
      <c r="B4" s="11" t="s">
        <v>162</v>
      </c>
      <c r="C4" s="11" t="s">
        <v>137</v>
      </c>
      <c r="D4" s="11" t="s">
        <v>379</v>
      </c>
      <c r="E4" s="11"/>
      <c r="F4" s="11"/>
      <c r="G4" s="11"/>
      <c r="H4" s="11" t="s">
        <v>164</v>
      </c>
    </row>
    <row r="5" ht="23.25" customHeight="1" spans="1:8">
      <c r="A5" s="11"/>
      <c r="B5" s="11"/>
      <c r="C5" s="11"/>
      <c r="D5" s="11" t="s">
        <v>139</v>
      </c>
      <c r="E5" s="11" t="s">
        <v>233</v>
      </c>
      <c r="F5" s="11"/>
      <c r="G5" s="11" t="s">
        <v>234</v>
      </c>
      <c r="H5" s="11"/>
    </row>
    <row r="6" ht="23.25" customHeight="1" spans="1:8">
      <c r="A6" s="11"/>
      <c r="B6" s="11"/>
      <c r="C6" s="11"/>
      <c r="D6" s="11"/>
      <c r="E6" s="11" t="s">
        <v>212</v>
      </c>
      <c r="F6" s="11" t="s">
        <v>203</v>
      </c>
      <c r="G6" s="11"/>
      <c r="H6" s="11"/>
    </row>
    <row r="7" ht="22.8" customHeight="1" spans="1:8">
      <c r="A7" s="14"/>
      <c r="B7" s="4" t="s">
        <v>137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18"/>
      <c r="B9" s="18"/>
      <c r="C9" s="13"/>
      <c r="D9" s="13"/>
      <c r="E9" s="13"/>
      <c r="F9" s="13"/>
      <c r="G9" s="13"/>
      <c r="H9" s="13"/>
    </row>
    <row r="10" ht="22.8" customHeight="1" spans="1:8">
      <c r="A10" s="18"/>
      <c r="B10" s="18"/>
      <c r="C10" s="13"/>
      <c r="D10" s="13"/>
      <c r="E10" s="13"/>
      <c r="F10" s="13"/>
      <c r="G10" s="13"/>
      <c r="H10" s="13"/>
    </row>
    <row r="11" ht="22.8" customHeight="1" spans="1:8">
      <c r="A11" s="18"/>
      <c r="B11" s="18"/>
      <c r="C11" s="13"/>
      <c r="D11" s="13"/>
      <c r="E11" s="13"/>
      <c r="F11" s="13"/>
      <c r="G11" s="13"/>
      <c r="H11" s="13"/>
    </row>
    <row r="12" ht="22.8" customHeight="1" spans="1:8">
      <c r="A12" s="17"/>
      <c r="B12" s="17"/>
      <c r="C12" s="6"/>
      <c r="D12" s="6"/>
      <c r="E12" s="19"/>
      <c r="F12" s="19"/>
      <c r="G12" s="19"/>
      <c r="H12" s="1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10" sqref="H10:H11"/>
    </sheetView>
  </sheetViews>
  <sheetFormatPr defaultColWidth="10" defaultRowHeight="14.4" outlineLevelCol="7"/>
  <cols>
    <col min="1" max="1" width="10.712962962963" customWidth="1"/>
    <col min="2" max="2" width="22.7962962962963" customWidth="1"/>
    <col min="3" max="3" width="19.2685185185185" customWidth="1"/>
    <col min="4" max="4" width="16.6944444444444" customWidth="1"/>
    <col min="5" max="6" width="16.4166666666667" customWidth="1"/>
    <col min="7" max="8" width="17.6388888888889" customWidth="1"/>
    <col min="9" max="9" width="9.76851851851852" customWidth="1"/>
  </cols>
  <sheetData>
    <row r="1" ht="16.35" customHeight="1" spans="1:8">
      <c r="A1" s="3"/>
      <c r="H1" s="15" t="s">
        <v>380</v>
      </c>
    </row>
    <row r="2" ht="38.8" customHeight="1" spans="1:8">
      <c r="A2" s="16" t="s">
        <v>26</v>
      </c>
      <c r="B2" s="16"/>
      <c r="C2" s="16"/>
      <c r="D2" s="16"/>
      <c r="E2" s="16"/>
      <c r="F2" s="16"/>
      <c r="G2" s="16"/>
      <c r="H2" s="16"/>
    </row>
    <row r="3" ht="24.15" customHeight="1" spans="1:8">
      <c r="A3" s="10" t="s">
        <v>32</v>
      </c>
      <c r="B3" s="10"/>
      <c r="C3" s="10"/>
      <c r="D3" s="10"/>
      <c r="E3" s="10"/>
      <c r="F3" s="10"/>
      <c r="G3" s="10"/>
      <c r="H3" s="8" t="s">
        <v>33</v>
      </c>
    </row>
    <row r="4" ht="20.7" customHeight="1" spans="1:8">
      <c r="A4" s="11" t="s">
        <v>161</v>
      </c>
      <c r="B4" s="11" t="s">
        <v>162</v>
      </c>
      <c r="C4" s="11" t="s">
        <v>137</v>
      </c>
      <c r="D4" s="11" t="s">
        <v>381</v>
      </c>
      <c r="E4" s="11"/>
      <c r="F4" s="11"/>
      <c r="G4" s="11"/>
      <c r="H4" s="11" t="s">
        <v>164</v>
      </c>
    </row>
    <row r="5" ht="18.95" customHeight="1" spans="1:8">
      <c r="A5" s="11"/>
      <c r="B5" s="11"/>
      <c r="C5" s="11"/>
      <c r="D5" s="11" t="s">
        <v>139</v>
      </c>
      <c r="E5" s="11" t="s">
        <v>233</v>
      </c>
      <c r="F5" s="11"/>
      <c r="G5" s="11" t="s">
        <v>234</v>
      </c>
      <c r="H5" s="11"/>
    </row>
    <row r="6" ht="24.15" customHeight="1" spans="1:8">
      <c r="A6" s="11"/>
      <c r="B6" s="11"/>
      <c r="C6" s="11"/>
      <c r="D6" s="11"/>
      <c r="E6" s="11" t="s">
        <v>212</v>
      </c>
      <c r="F6" s="11" t="s">
        <v>203</v>
      </c>
      <c r="G6" s="11"/>
      <c r="H6" s="11"/>
    </row>
    <row r="7" ht="22.8" customHeight="1" spans="1:8">
      <c r="A7" s="14"/>
      <c r="B7" s="4" t="s">
        <v>137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18"/>
      <c r="B9" s="18"/>
      <c r="C9" s="13"/>
      <c r="D9" s="13"/>
      <c r="E9" s="13"/>
      <c r="F9" s="13"/>
      <c r="G9" s="13"/>
      <c r="H9" s="13"/>
    </row>
    <row r="10" ht="22.8" customHeight="1" spans="1:8">
      <c r="A10" s="18"/>
      <c r="B10" s="18"/>
      <c r="C10" s="13"/>
      <c r="D10" s="13"/>
      <c r="E10" s="13"/>
      <c r="F10" s="13"/>
      <c r="G10" s="13"/>
      <c r="H10" s="13"/>
    </row>
    <row r="11" ht="22.8" customHeight="1" spans="1:8">
      <c r="A11" s="18"/>
      <c r="B11" s="18"/>
      <c r="C11" s="13"/>
      <c r="D11" s="13"/>
      <c r="E11" s="13"/>
      <c r="F11" s="13"/>
      <c r="G11" s="13"/>
      <c r="H11" s="13"/>
    </row>
    <row r="12" ht="22.8" customHeight="1" spans="1:8">
      <c r="A12" s="17"/>
      <c r="B12" s="17"/>
      <c r="C12" s="6"/>
      <c r="D12" s="6"/>
      <c r="E12" s="19"/>
      <c r="F12" s="19"/>
      <c r="G12" s="19"/>
      <c r="H12" s="1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zoomScale="140" zoomScaleNormal="140" workbookViewId="0">
      <selection activeCell="H10" sqref="H10:H11"/>
    </sheetView>
  </sheetViews>
  <sheetFormatPr defaultColWidth="10" defaultRowHeight="14.4"/>
  <cols>
    <col min="1" max="1" width="10.0462962962963" customWidth="1"/>
    <col min="2" max="2" width="21.712962962963" customWidth="1"/>
    <col min="3" max="3" width="13.2962962962963" customWidth="1"/>
    <col min="4" max="14" width="7.69444444444444" customWidth="1"/>
    <col min="15" max="18" width="9.76851851851852" customWidth="1"/>
  </cols>
  <sheetData>
    <row r="1" ht="16.35" customHeight="1" spans="1:14">
      <c r="A1" s="3"/>
      <c r="M1" s="15" t="s">
        <v>382</v>
      </c>
      <c r="N1" s="15"/>
    </row>
    <row r="2" ht="45.7" customHeight="1" spans="1:14">
      <c r="A2" s="16" t="s">
        <v>27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ht="18.1" customHeight="1" spans="1:14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8" t="s">
        <v>33</v>
      </c>
      <c r="N3" s="8"/>
    </row>
    <row r="4" ht="26.05" customHeight="1" spans="1:14">
      <c r="A4" s="11" t="s">
        <v>192</v>
      </c>
      <c r="B4" s="11" t="s">
        <v>383</v>
      </c>
      <c r="C4" s="11" t="s">
        <v>384</v>
      </c>
      <c r="D4" s="11"/>
      <c r="E4" s="11"/>
      <c r="F4" s="11"/>
      <c r="G4" s="11"/>
      <c r="H4" s="11"/>
      <c r="I4" s="11"/>
      <c r="J4" s="11"/>
      <c r="K4" s="11"/>
      <c r="L4" s="11"/>
      <c r="M4" s="11" t="s">
        <v>385</v>
      </c>
      <c r="N4" s="11"/>
    </row>
    <row r="5" ht="31.9" customHeight="1" spans="1:14">
      <c r="A5" s="11"/>
      <c r="B5" s="11"/>
      <c r="C5" s="11" t="s">
        <v>386</v>
      </c>
      <c r="D5" s="11" t="s">
        <v>140</v>
      </c>
      <c r="E5" s="11"/>
      <c r="F5" s="11"/>
      <c r="G5" s="11"/>
      <c r="H5" s="11"/>
      <c r="I5" s="11"/>
      <c r="J5" s="11" t="s">
        <v>387</v>
      </c>
      <c r="K5" s="11" t="s">
        <v>142</v>
      </c>
      <c r="L5" s="11" t="s">
        <v>143</v>
      </c>
      <c r="M5" s="11" t="s">
        <v>388</v>
      </c>
      <c r="N5" s="11" t="s">
        <v>389</v>
      </c>
    </row>
    <row r="6" ht="44.85" customHeight="1" spans="1:14">
      <c r="A6" s="11"/>
      <c r="B6" s="11"/>
      <c r="C6" s="11"/>
      <c r="D6" s="11" t="s">
        <v>390</v>
      </c>
      <c r="E6" s="11" t="s">
        <v>391</v>
      </c>
      <c r="F6" s="11" t="s">
        <v>392</v>
      </c>
      <c r="G6" s="11" t="s">
        <v>393</v>
      </c>
      <c r="H6" s="11" t="s">
        <v>394</v>
      </c>
      <c r="I6" s="11" t="s">
        <v>395</v>
      </c>
      <c r="J6" s="11"/>
      <c r="K6" s="11"/>
      <c r="L6" s="11"/>
      <c r="M6" s="11"/>
      <c r="N6" s="11"/>
    </row>
    <row r="7" ht="22.8" customHeight="1" spans="1:14">
      <c r="A7" s="14"/>
      <c r="B7" s="4" t="s">
        <v>137</v>
      </c>
      <c r="C7" s="13">
        <f>C8</f>
        <v>513.909593</v>
      </c>
      <c r="D7" s="13">
        <f>D8</f>
        <v>513.909593</v>
      </c>
      <c r="E7" s="13">
        <f>E8</f>
        <v>333.909593</v>
      </c>
      <c r="F7" s="13">
        <f>F8</f>
        <v>180</v>
      </c>
      <c r="G7" s="13"/>
      <c r="H7" s="13"/>
      <c r="I7" s="13"/>
      <c r="J7" s="13"/>
      <c r="K7" s="13"/>
      <c r="L7" s="13"/>
      <c r="M7" s="13">
        <f>M8</f>
        <v>513.909593</v>
      </c>
      <c r="N7" s="14"/>
    </row>
    <row r="8" ht="22.8" customHeight="1" spans="1:14">
      <c r="A8" s="12" t="s">
        <v>155</v>
      </c>
      <c r="B8" s="12" t="s">
        <v>156</v>
      </c>
      <c r="C8" s="13">
        <f>D8+J8+K8+L8</f>
        <v>513.909593</v>
      </c>
      <c r="D8" s="13">
        <f>D9+D10+D11</f>
        <v>513.909593</v>
      </c>
      <c r="E8" s="13">
        <f>E9+E10+E11</f>
        <v>333.909593</v>
      </c>
      <c r="F8" s="13">
        <f>F9+F10+F11</f>
        <v>180</v>
      </c>
      <c r="G8" s="13"/>
      <c r="H8" s="13"/>
      <c r="I8" s="13"/>
      <c r="J8" s="13"/>
      <c r="K8" s="13"/>
      <c r="L8" s="13"/>
      <c r="M8" s="13">
        <f>M9+M10+M11</f>
        <v>513.909593</v>
      </c>
      <c r="N8" s="14"/>
    </row>
    <row r="9" ht="22.8" customHeight="1" spans="1:14">
      <c r="A9" s="17" t="s">
        <v>396</v>
      </c>
      <c r="B9" s="17" t="s">
        <v>397</v>
      </c>
      <c r="C9" s="6">
        <f>D9+J9+K9+L9</f>
        <v>129.86</v>
      </c>
      <c r="D9" s="6">
        <f>SUM(E9:I9)</f>
        <v>129.86</v>
      </c>
      <c r="E9" s="6">
        <v>129.86</v>
      </c>
      <c r="F9" s="6"/>
      <c r="G9" s="6"/>
      <c r="H9" s="6"/>
      <c r="I9" s="6"/>
      <c r="J9" s="6"/>
      <c r="K9" s="6"/>
      <c r="L9" s="6"/>
      <c r="M9" s="6">
        <v>129.86</v>
      </c>
      <c r="N9" s="5"/>
    </row>
    <row r="10" ht="22.8" customHeight="1" spans="1:14">
      <c r="A10" s="17" t="s">
        <v>396</v>
      </c>
      <c r="B10" s="17" t="s">
        <v>398</v>
      </c>
      <c r="C10" s="6">
        <f>D10+J10+K10+L10</f>
        <v>364.049593</v>
      </c>
      <c r="D10" s="6">
        <f>SUM(E10:I10)</f>
        <v>364.049593</v>
      </c>
      <c r="E10" s="6">
        <f>174+10.049593</f>
        <v>184.049593</v>
      </c>
      <c r="F10" s="6">
        <v>180</v>
      </c>
      <c r="G10" s="6"/>
      <c r="H10" s="6"/>
      <c r="I10" s="6"/>
      <c r="J10" s="6"/>
      <c r="K10" s="6"/>
      <c r="L10" s="6"/>
      <c r="M10" s="6">
        <f>C10</f>
        <v>364.049593</v>
      </c>
      <c r="N10" s="5"/>
    </row>
    <row r="11" ht="22.8" customHeight="1" spans="1:14">
      <c r="A11" s="17" t="s">
        <v>396</v>
      </c>
      <c r="B11" s="17" t="s">
        <v>399</v>
      </c>
      <c r="C11" s="6">
        <f>D11+J11+K11+L11</f>
        <v>20</v>
      </c>
      <c r="D11" s="6">
        <f>SUM(E11:I11)</f>
        <v>20</v>
      </c>
      <c r="E11" s="6">
        <v>20</v>
      </c>
      <c r="F11" s="6"/>
      <c r="G11" s="6"/>
      <c r="H11" s="6"/>
      <c r="I11" s="6"/>
      <c r="J11" s="6"/>
      <c r="K11" s="6"/>
      <c r="L11" s="6"/>
      <c r="M11" s="6">
        <v>20</v>
      </c>
      <c r="N11" s="5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6"/>
  <sheetViews>
    <sheetView zoomScale="120" zoomScaleNormal="120" workbookViewId="0">
      <pane ySplit="5" topLeftCell="A6" activePane="bottomLeft" state="frozen"/>
      <selection/>
      <selection pane="bottomLeft" activeCell="I9" sqref="I9"/>
    </sheetView>
  </sheetViews>
  <sheetFormatPr defaultColWidth="10" defaultRowHeight="14.4"/>
  <cols>
    <col min="1" max="1" width="6.78703703703704" customWidth="1"/>
    <col min="2" max="2" width="15.0648148148148" customWidth="1"/>
    <col min="3" max="3" width="8.5462962962963" customWidth="1"/>
    <col min="4" max="4" width="12.2037037037037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2222222222222" customWidth="1"/>
    <col min="12" max="12" width="9.76851851851852" customWidth="1"/>
    <col min="13" max="13" width="15.2037037037037" customWidth="1"/>
    <col min="14" max="18" width="9.76851851851852" customWidth="1"/>
  </cols>
  <sheetData>
    <row r="1" ht="16.35" customHeight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5" t="s">
        <v>400</v>
      </c>
    </row>
    <row r="2" ht="37.95" customHeight="1" spans="1:13">
      <c r="A2" s="3"/>
      <c r="B2" s="3"/>
      <c r="C2" s="9" t="s">
        <v>28</v>
      </c>
      <c r="D2" s="9"/>
      <c r="E2" s="9"/>
      <c r="F2" s="9"/>
      <c r="G2" s="9"/>
      <c r="H2" s="9"/>
      <c r="I2" s="9"/>
      <c r="J2" s="9"/>
      <c r="K2" s="9"/>
      <c r="L2" s="9"/>
      <c r="M2" s="9"/>
    </row>
    <row r="3" ht="21.55" customHeight="1" spans="1:13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8" t="s">
        <v>33</v>
      </c>
      <c r="M3" s="8"/>
    </row>
    <row r="4" ht="33.6" customHeight="1" spans="1:13">
      <c r="A4" s="11" t="s">
        <v>192</v>
      </c>
      <c r="B4" s="11" t="s">
        <v>401</v>
      </c>
      <c r="C4" s="11" t="s">
        <v>402</v>
      </c>
      <c r="D4" s="11" t="s">
        <v>403</v>
      </c>
      <c r="E4" s="11" t="s">
        <v>404</v>
      </c>
      <c r="F4" s="11"/>
      <c r="G4" s="11"/>
      <c r="H4" s="11"/>
      <c r="I4" s="11"/>
      <c r="J4" s="11"/>
      <c r="K4" s="11"/>
      <c r="L4" s="11"/>
      <c r="M4" s="11"/>
    </row>
    <row r="5" ht="36.2" customHeight="1" spans="1:13">
      <c r="A5" s="11"/>
      <c r="B5" s="11"/>
      <c r="C5" s="11"/>
      <c r="D5" s="11"/>
      <c r="E5" s="11" t="s">
        <v>405</v>
      </c>
      <c r="F5" s="11" t="s">
        <v>406</v>
      </c>
      <c r="G5" s="11" t="s">
        <v>407</v>
      </c>
      <c r="H5" s="11" t="s">
        <v>408</v>
      </c>
      <c r="I5" s="11" t="s">
        <v>409</v>
      </c>
      <c r="J5" s="11" t="s">
        <v>410</v>
      </c>
      <c r="K5" s="11" t="s">
        <v>411</v>
      </c>
      <c r="L5" s="11" t="s">
        <v>412</v>
      </c>
      <c r="M5" s="11" t="s">
        <v>413</v>
      </c>
    </row>
    <row r="6" ht="28.45" customHeight="1" spans="1:13">
      <c r="A6" s="12" t="s">
        <v>2</v>
      </c>
      <c r="B6" s="12" t="s">
        <v>4</v>
      </c>
      <c r="C6" s="13">
        <f>SUM(C7:C36)</f>
        <v>513.909593</v>
      </c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43.1" customHeight="1" spans="1:13">
      <c r="A7" s="5" t="s">
        <v>157</v>
      </c>
      <c r="B7" s="5" t="s">
        <v>414</v>
      </c>
      <c r="C7" s="6">
        <v>129.86</v>
      </c>
      <c r="D7" s="5" t="s">
        <v>415</v>
      </c>
      <c r="E7" s="14" t="s">
        <v>416</v>
      </c>
      <c r="F7" s="5" t="s">
        <v>417</v>
      </c>
      <c r="G7" s="5" t="s">
        <v>418</v>
      </c>
      <c r="H7" s="5" t="s">
        <v>419</v>
      </c>
      <c r="I7" s="5" t="s">
        <v>420</v>
      </c>
      <c r="J7" s="5" t="s">
        <v>421</v>
      </c>
      <c r="K7" s="5" t="s">
        <v>422</v>
      </c>
      <c r="L7" s="5" t="s">
        <v>423</v>
      </c>
      <c r="M7" s="5"/>
    </row>
    <row r="8" ht="43.1" customHeight="1" spans="1:13">
      <c r="A8" s="5"/>
      <c r="B8" s="5"/>
      <c r="C8" s="6"/>
      <c r="D8" s="5"/>
      <c r="E8" s="14"/>
      <c r="F8" s="5" t="s">
        <v>424</v>
      </c>
      <c r="G8" s="5" t="s">
        <v>425</v>
      </c>
      <c r="H8" s="5" t="s">
        <v>426</v>
      </c>
      <c r="I8" s="5" t="s">
        <v>427</v>
      </c>
      <c r="J8" s="5" t="s">
        <v>421</v>
      </c>
      <c r="K8" s="5" t="s">
        <v>428</v>
      </c>
      <c r="L8" s="5" t="s">
        <v>423</v>
      </c>
      <c r="M8" s="5"/>
    </row>
    <row r="9" ht="43.1" customHeight="1" spans="1:13">
      <c r="A9" s="5"/>
      <c r="B9" s="5"/>
      <c r="C9" s="6"/>
      <c r="D9" s="5"/>
      <c r="E9" s="14"/>
      <c r="F9" s="5" t="s">
        <v>429</v>
      </c>
      <c r="G9" s="5" t="s">
        <v>430</v>
      </c>
      <c r="H9" s="5" t="s">
        <v>431</v>
      </c>
      <c r="I9" s="5" t="s">
        <v>432</v>
      </c>
      <c r="J9" s="5" t="s">
        <v>421</v>
      </c>
      <c r="K9" s="5" t="s">
        <v>428</v>
      </c>
      <c r="L9" s="5" t="s">
        <v>423</v>
      </c>
      <c r="M9" s="5"/>
    </row>
    <row r="10" ht="43.1" customHeight="1" spans="1:13">
      <c r="A10" s="5"/>
      <c r="B10" s="5"/>
      <c r="C10" s="6"/>
      <c r="D10" s="5"/>
      <c r="E10" s="14" t="s">
        <v>433</v>
      </c>
      <c r="F10" s="5" t="s">
        <v>434</v>
      </c>
      <c r="G10" s="5" t="s">
        <v>435</v>
      </c>
      <c r="H10" s="5" t="s">
        <v>435</v>
      </c>
      <c r="I10" s="5" t="s">
        <v>435</v>
      </c>
      <c r="J10" s="5" t="s">
        <v>436</v>
      </c>
      <c r="K10" s="5" t="s">
        <v>435</v>
      </c>
      <c r="L10" s="5" t="s">
        <v>437</v>
      </c>
      <c r="M10" s="5"/>
    </row>
    <row r="11" ht="43.1" customHeight="1" spans="1:13">
      <c r="A11" s="5"/>
      <c r="B11" s="5"/>
      <c r="C11" s="6"/>
      <c r="D11" s="5"/>
      <c r="E11" s="14"/>
      <c r="F11" s="5" t="s">
        <v>438</v>
      </c>
      <c r="G11" s="5" t="s">
        <v>435</v>
      </c>
      <c r="H11" s="5" t="s">
        <v>435</v>
      </c>
      <c r="I11" s="5" t="s">
        <v>435</v>
      </c>
      <c r="J11" s="5" t="s">
        <v>421</v>
      </c>
      <c r="K11" s="5" t="s">
        <v>435</v>
      </c>
      <c r="L11" s="5" t="s">
        <v>437</v>
      </c>
      <c r="M11" s="5"/>
    </row>
    <row r="12" ht="43.1" customHeight="1" spans="1:13">
      <c r="A12" s="5"/>
      <c r="B12" s="5"/>
      <c r="C12" s="6"/>
      <c r="D12" s="5"/>
      <c r="E12" s="14"/>
      <c r="F12" s="5" t="s">
        <v>439</v>
      </c>
      <c r="G12" s="5" t="s">
        <v>440</v>
      </c>
      <c r="H12" s="5" t="s">
        <v>441</v>
      </c>
      <c r="I12" s="5" t="s">
        <v>37</v>
      </c>
      <c r="J12" s="5" t="s">
        <v>421</v>
      </c>
      <c r="K12" s="5" t="s">
        <v>442</v>
      </c>
      <c r="L12" s="5" t="s">
        <v>443</v>
      </c>
      <c r="M12" s="5"/>
    </row>
    <row r="13" ht="43.1" customHeight="1" spans="1:13">
      <c r="A13" s="5"/>
      <c r="B13" s="5"/>
      <c r="C13" s="6"/>
      <c r="D13" s="5"/>
      <c r="E13" s="14" t="s">
        <v>444</v>
      </c>
      <c r="F13" s="5" t="s">
        <v>445</v>
      </c>
      <c r="G13" s="5" t="s">
        <v>446</v>
      </c>
      <c r="H13" s="5" t="s">
        <v>447</v>
      </c>
      <c r="I13" s="5" t="s">
        <v>448</v>
      </c>
      <c r="J13" s="5" t="s">
        <v>421</v>
      </c>
      <c r="K13" s="5" t="s">
        <v>449</v>
      </c>
      <c r="L13" s="5" t="s">
        <v>423</v>
      </c>
      <c r="M13" s="5"/>
    </row>
    <row r="14" ht="43.1" customHeight="1" spans="1:13">
      <c r="A14" s="5"/>
      <c r="B14" s="5"/>
      <c r="C14" s="6"/>
      <c r="D14" s="5"/>
      <c r="E14" s="14" t="s">
        <v>450</v>
      </c>
      <c r="F14" s="5" t="s">
        <v>451</v>
      </c>
      <c r="G14" s="5" t="s">
        <v>435</v>
      </c>
      <c r="H14" s="5" t="s">
        <v>435</v>
      </c>
      <c r="I14" s="5" t="s">
        <v>435</v>
      </c>
      <c r="J14" s="5" t="s">
        <v>421</v>
      </c>
      <c r="K14" s="5" t="s">
        <v>435</v>
      </c>
      <c r="L14" s="5" t="s">
        <v>437</v>
      </c>
      <c r="M14" s="5"/>
    </row>
    <row r="15" ht="43.1" customHeight="1" spans="1:13">
      <c r="A15" s="5"/>
      <c r="B15" s="5"/>
      <c r="C15" s="6"/>
      <c r="D15" s="5"/>
      <c r="E15" s="14"/>
      <c r="F15" s="5" t="s">
        <v>452</v>
      </c>
      <c r="G15" s="5" t="s">
        <v>453</v>
      </c>
      <c r="H15" s="5" t="s">
        <v>454</v>
      </c>
      <c r="I15" s="5" t="s">
        <v>453</v>
      </c>
      <c r="J15" s="5" t="s">
        <v>421</v>
      </c>
      <c r="K15" s="5" t="s">
        <v>449</v>
      </c>
      <c r="L15" s="5" t="s">
        <v>423</v>
      </c>
      <c r="M15" s="5"/>
    </row>
    <row r="16" ht="43.1" customHeight="1" spans="1:13">
      <c r="A16" s="5"/>
      <c r="B16" s="5"/>
      <c r="C16" s="6"/>
      <c r="D16" s="5"/>
      <c r="E16" s="14"/>
      <c r="F16" s="5" t="s">
        <v>455</v>
      </c>
      <c r="G16" s="5" t="s">
        <v>435</v>
      </c>
      <c r="H16" s="5" t="s">
        <v>435</v>
      </c>
      <c r="I16" s="5" t="s">
        <v>435</v>
      </c>
      <c r="J16" s="5" t="s">
        <v>421</v>
      </c>
      <c r="K16" s="5" t="s">
        <v>435</v>
      </c>
      <c r="L16" s="5" t="s">
        <v>437</v>
      </c>
      <c r="M16" s="5"/>
    </row>
    <row r="17" ht="43.1" customHeight="1" spans="1:13">
      <c r="A17" s="5" t="s">
        <v>157</v>
      </c>
      <c r="B17" s="5" t="s">
        <v>456</v>
      </c>
      <c r="C17" s="6">
        <v>364.049593</v>
      </c>
      <c r="D17" s="5" t="s">
        <v>457</v>
      </c>
      <c r="E17" s="14" t="s">
        <v>416</v>
      </c>
      <c r="F17" s="5" t="s">
        <v>417</v>
      </c>
      <c r="G17" s="5" t="s">
        <v>458</v>
      </c>
      <c r="H17" s="5" t="s">
        <v>459</v>
      </c>
      <c r="I17" s="5" t="s">
        <v>458</v>
      </c>
      <c r="J17" s="5" t="s">
        <v>460</v>
      </c>
      <c r="K17" s="5" t="s">
        <v>461</v>
      </c>
      <c r="L17" s="5" t="s">
        <v>423</v>
      </c>
      <c r="M17" s="5"/>
    </row>
    <row r="18" ht="43.1" customHeight="1" spans="1:13">
      <c r="A18" s="5"/>
      <c r="B18" s="5"/>
      <c r="C18" s="6"/>
      <c r="D18" s="5"/>
      <c r="E18" s="14"/>
      <c r="F18" s="5" t="s">
        <v>429</v>
      </c>
      <c r="G18" s="5" t="s">
        <v>462</v>
      </c>
      <c r="H18" s="5" t="s">
        <v>463</v>
      </c>
      <c r="I18" s="5" t="s">
        <v>464</v>
      </c>
      <c r="J18" s="5" t="s">
        <v>460</v>
      </c>
      <c r="K18" s="5" t="s">
        <v>435</v>
      </c>
      <c r="L18" s="5" t="s">
        <v>437</v>
      </c>
      <c r="M18" s="5"/>
    </row>
    <row r="19" ht="43.1" customHeight="1" spans="1:13">
      <c r="A19" s="5"/>
      <c r="B19" s="5"/>
      <c r="C19" s="6"/>
      <c r="D19" s="5"/>
      <c r="E19" s="14"/>
      <c r="F19" s="5" t="s">
        <v>424</v>
      </c>
      <c r="G19" s="5" t="s">
        <v>425</v>
      </c>
      <c r="H19" s="5" t="s">
        <v>465</v>
      </c>
      <c r="I19" s="5" t="s">
        <v>466</v>
      </c>
      <c r="J19" s="5" t="s">
        <v>460</v>
      </c>
      <c r="K19" s="5" t="s">
        <v>428</v>
      </c>
      <c r="L19" s="5" t="s">
        <v>443</v>
      </c>
      <c r="M19" s="5"/>
    </row>
    <row r="20" ht="43.1" customHeight="1" spans="1:13">
      <c r="A20" s="5"/>
      <c r="B20" s="5"/>
      <c r="C20" s="6"/>
      <c r="D20" s="5"/>
      <c r="E20" s="14" t="s">
        <v>433</v>
      </c>
      <c r="F20" s="5" t="s">
        <v>434</v>
      </c>
      <c r="G20" s="5" t="s">
        <v>435</v>
      </c>
      <c r="H20" s="5" t="s">
        <v>435</v>
      </c>
      <c r="I20" s="5" t="s">
        <v>435</v>
      </c>
      <c r="J20" s="5" t="s">
        <v>460</v>
      </c>
      <c r="K20" s="5" t="s">
        <v>435</v>
      </c>
      <c r="L20" s="5" t="s">
        <v>423</v>
      </c>
      <c r="M20" s="5"/>
    </row>
    <row r="21" ht="43.1" customHeight="1" spans="1:13">
      <c r="A21" s="5"/>
      <c r="B21" s="5"/>
      <c r="C21" s="6"/>
      <c r="D21" s="5"/>
      <c r="E21" s="14"/>
      <c r="F21" s="5" t="s">
        <v>438</v>
      </c>
      <c r="G21" s="5" t="s">
        <v>435</v>
      </c>
      <c r="H21" s="5" t="s">
        <v>435</v>
      </c>
      <c r="I21" s="5" t="s">
        <v>435</v>
      </c>
      <c r="J21" s="5" t="s">
        <v>460</v>
      </c>
      <c r="K21" s="5" t="s">
        <v>435</v>
      </c>
      <c r="L21" s="5" t="s">
        <v>423</v>
      </c>
      <c r="M21" s="5"/>
    </row>
    <row r="22" ht="43.1" customHeight="1" spans="1:13">
      <c r="A22" s="5"/>
      <c r="B22" s="5"/>
      <c r="C22" s="6"/>
      <c r="D22" s="5"/>
      <c r="E22" s="14"/>
      <c r="F22" s="5" t="s">
        <v>439</v>
      </c>
      <c r="G22" s="5" t="s">
        <v>467</v>
      </c>
      <c r="H22" s="5" t="s">
        <v>468</v>
      </c>
      <c r="I22" s="5" t="s">
        <v>469</v>
      </c>
      <c r="J22" s="5" t="s">
        <v>470</v>
      </c>
      <c r="K22" s="5" t="s">
        <v>428</v>
      </c>
      <c r="L22" s="5" t="s">
        <v>443</v>
      </c>
      <c r="M22" s="5"/>
    </row>
    <row r="23" ht="43.1" customHeight="1" spans="1:13">
      <c r="A23" s="5"/>
      <c r="B23" s="5"/>
      <c r="C23" s="6"/>
      <c r="D23" s="5"/>
      <c r="E23" s="14" t="s">
        <v>444</v>
      </c>
      <c r="F23" s="5" t="s">
        <v>445</v>
      </c>
      <c r="G23" s="5" t="s">
        <v>445</v>
      </c>
      <c r="H23" s="5" t="s">
        <v>471</v>
      </c>
      <c r="I23" s="5" t="s">
        <v>472</v>
      </c>
      <c r="J23" s="5" t="s">
        <v>460</v>
      </c>
      <c r="K23" s="5" t="s">
        <v>449</v>
      </c>
      <c r="L23" s="5" t="s">
        <v>473</v>
      </c>
      <c r="M23" s="5"/>
    </row>
    <row r="24" ht="43.1" customHeight="1" spans="1:13">
      <c r="A24" s="5"/>
      <c r="B24" s="5"/>
      <c r="C24" s="6"/>
      <c r="D24" s="5"/>
      <c r="E24" s="14" t="s">
        <v>450</v>
      </c>
      <c r="F24" s="5" t="s">
        <v>455</v>
      </c>
      <c r="G24" s="5" t="s">
        <v>435</v>
      </c>
      <c r="H24" s="5" t="s">
        <v>435</v>
      </c>
      <c r="I24" s="5" t="s">
        <v>435</v>
      </c>
      <c r="J24" s="5" t="s">
        <v>460</v>
      </c>
      <c r="K24" s="5" t="s">
        <v>435</v>
      </c>
      <c r="L24" s="5" t="s">
        <v>423</v>
      </c>
      <c r="M24" s="5"/>
    </row>
    <row r="25" ht="43.1" customHeight="1" spans="1:13">
      <c r="A25" s="5"/>
      <c r="B25" s="5"/>
      <c r="C25" s="6"/>
      <c r="D25" s="5"/>
      <c r="E25" s="14"/>
      <c r="F25" s="5" t="s">
        <v>452</v>
      </c>
      <c r="G25" s="5" t="s">
        <v>474</v>
      </c>
      <c r="H25" s="5" t="s">
        <v>475</v>
      </c>
      <c r="I25" s="5" t="s">
        <v>476</v>
      </c>
      <c r="J25" s="5" t="s">
        <v>460</v>
      </c>
      <c r="K25" s="5" t="s">
        <v>435</v>
      </c>
      <c r="L25" s="5" t="s">
        <v>443</v>
      </c>
      <c r="M25" s="5"/>
    </row>
    <row r="26" ht="43.1" customHeight="1" spans="1:13">
      <c r="A26" s="5"/>
      <c r="B26" s="5"/>
      <c r="C26" s="6"/>
      <c r="D26" s="5"/>
      <c r="E26" s="14"/>
      <c r="F26" s="5" t="s">
        <v>451</v>
      </c>
      <c r="G26" s="5" t="s">
        <v>435</v>
      </c>
      <c r="H26" s="5" t="s">
        <v>435</v>
      </c>
      <c r="I26" s="5" t="s">
        <v>435</v>
      </c>
      <c r="J26" s="5" t="s">
        <v>460</v>
      </c>
      <c r="K26" s="5" t="s">
        <v>435</v>
      </c>
      <c r="L26" s="5" t="s">
        <v>437</v>
      </c>
      <c r="M26" s="5"/>
    </row>
    <row r="27" ht="43.1" customHeight="1" spans="1:13">
      <c r="A27" s="5" t="s">
        <v>157</v>
      </c>
      <c r="B27" s="5" t="s">
        <v>477</v>
      </c>
      <c r="C27" s="6">
        <v>20</v>
      </c>
      <c r="D27" s="5" t="s">
        <v>478</v>
      </c>
      <c r="E27" s="14" t="s">
        <v>433</v>
      </c>
      <c r="F27" s="5" t="s">
        <v>439</v>
      </c>
      <c r="G27" s="5" t="s">
        <v>479</v>
      </c>
      <c r="H27" s="5" t="s">
        <v>480</v>
      </c>
      <c r="I27" s="5" t="s">
        <v>481</v>
      </c>
      <c r="J27" s="5" t="s">
        <v>470</v>
      </c>
      <c r="K27" s="5" t="s">
        <v>428</v>
      </c>
      <c r="L27" s="5" t="s">
        <v>443</v>
      </c>
      <c r="M27" s="5"/>
    </row>
    <row r="28" ht="43.1" customHeight="1" spans="1:13">
      <c r="A28" s="5"/>
      <c r="B28" s="5"/>
      <c r="C28" s="6"/>
      <c r="D28" s="5"/>
      <c r="E28" s="14"/>
      <c r="F28" s="5" t="s">
        <v>438</v>
      </c>
      <c r="G28" s="5" t="s">
        <v>435</v>
      </c>
      <c r="H28" s="5" t="s">
        <v>435</v>
      </c>
      <c r="I28" s="5" t="s">
        <v>435</v>
      </c>
      <c r="J28" s="5" t="s">
        <v>470</v>
      </c>
      <c r="K28" s="5" t="s">
        <v>435</v>
      </c>
      <c r="L28" s="5" t="s">
        <v>423</v>
      </c>
      <c r="M28" s="5"/>
    </row>
    <row r="29" ht="43.1" customHeight="1" spans="1:13">
      <c r="A29" s="5"/>
      <c r="B29" s="5"/>
      <c r="C29" s="6"/>
      <c r="D29" s="5"/>
      <c r="E29" s="14"/>
      <c r="F29" s="5" t="s">
        <v>434</v>
      </c>
      <c r="G29" s="5" t="s">
        <v>435</v>
      </c>
      <c r="H29" s="5" t="s">
        <v>435</v>
      </c>
      <c r="I29" s="5" t="s">
        <v>435</v>
      </c>
      <c r="J29" s="5" t="s">
        <v>470</v>
      </c>
      <c r="K29" s="5" t="s">
        <v>435</v>
      </c>
      <c r="L29" s="5" t="s">
        <v>423</v>
      </c>
      <c r="M29" s="5"/>
    </row>
    <row r="30" ht="43.1" customHeight="1" spans="1:13">
      <c r="A30" s="5"/>
      <c r="B30" s="5"/>
      <c r="C30" s="6"/>
      <c r="D30" s="5"/>
      <c r="E30" s="14" t="s">
        <v>450</v>
      </c>
      <c r="F30" s="5" t="s">
        <v>451</v>
      </c>
      <c r="G30" s="5" t="s">
        <v>435</v>
      </c>
      <c r="H30" s="5" t="s">
        <v>435</v>
      </c>
      <c r="I30" s="5" t="s">
        <v>435</v>
      </c>
      <c r="J30" s="5" t="s">
        <v>470</v>
      </c>
      <c r="K30" s="5" t="s">
        <v>435</v>
      </c>
      <c r="L30" s="5" t="s">
        <v>437</v>
      </c>
      <c r="M30" s="5"/>
    </row>
    <row r="31" ht="43.1" customHeight="1" spans="1:13">
      <c r="A31" s="5"/>
      <c r="B31" s="5"/>
      <c r="C31" s="6"/>
      <c r="D31" s="5"/>
      <c r="E31" s="14"/>
      <c r="F31" s="5" t="s">
        <v>455</v>
      </c>
      <c r="G31" s="5" t="s">
        <v>435</v>
      </c>
      <c r="H31" s="5" t="s">
        <v>435</v>
      </c>
      <c r="I31" s="5" t="s">
        <v>435</v>
      </c>
      <c r="J31" s="5" t="s">
        <v>470</v>
      </c>
      <c r="K31" s="5" t="s">
        <v>435</v>
      </c>
      <c r="L31" s="5" t="s">
        <v>423</v>
      </c>
      <c r="M31" s="5"/>
    </row>
    <row r="32" ht="43.1" customHeight="1" spans="1:13">
      <c r="A32" s="5"/>
      <c r="B32" s="5"/>
      <c r="C32" s="6"/>
      <c r="D32" s="5"/>
      <c r="E32" s="14"/>
      <c r="F32" s="5" t="s">
        <v>452</v>
      </c>
      <c r="G32" s="5" t="s">
        <v>482</v>
      </c>
      <c r="H32" s="5" t="s">
        <v>483</v>
      </c>
      <c r="I32" s="5" t="s">
        <v>484</v>
      </c>
      <c r="J32" s="5" t="s">
        <v>470</v>
      </c>
      <c r="K32" s="5" t="s">
        <v>435</v>
      </c>
      <c r="L32" s="5" t="s">
        <v>443</v>
      </c>
      <c r="M32" s="5"/>
    </row>
    <row r="33" ht="43.1" customHeight="1" spans="1:13">
      <c r="A33" s="5"/>
      <c r="B33" s="5"/>
      <c r="C33" s="6"/>
      <c r="D33" s="5"/>
      <c r="E33" s="14" t="s">
        <v>416</v>
      </c>
      <c r="F33" s="5" t="s">
        <v>424</v>
      </c>
      <c r="G33" s="5" t="s">
        <v>425</v>
      </c>
      <c r="H33" s="5" t="s">
        <v>465</v>
      </c>
      <c r="I33" s="5" t="s">
        <v>466</v>
      </c>
      <c r="J33" s="5" t="s">
        <v>470</v>
      </c>
      <c r="K33" s="5" t="s">
        <v>428</v>
      </c>
      <c r="L33" s="5" t="s">
        <v>443</v>
      </c>
      <c r="M33" s="5"/>
    </row>
    <row r="34" ht="43.1" customHeight="1" spans="1:13">
      <c r="A34" s="5"/>
      <c r="B34" s="5"/>
      <c r="C34" s="6"/>
      <c r="D34" s="5"/>
      <c r="E34" s="14"/>
      <c r="F34" s="5" t="s">
        <v>417</v>
      </c>
      <c r="G34" s="5" t="s">
        <v>485</v>
      </c>
      <c r="H34" s="5" t="s">
        <v>486</v>
      </c>
      <c r="I34" s="5" t="s">
        <v>485</v>
      </c>
      <c r="J34" s="5" t="s">
        <v>470</v>
      </c>
      <c r="K34" s="5" t="s">
        <v>461</v>
      </c>
      <c r="L34" s="5" t="s">
        <v>423</v>
      </c>
      <c r="M34" s="5"/>
    </row>
    <row r="35" ht="43.1" customHeight="1" spans="1:13">
      <c r="A35" s="5"/>
      <c r="B35" s="5"/>
      <c r="C35" s="6"/>
      <c r="D35" s="5"/>
      <c r="E35" s="14"/>
      <c r="F35" s="5" t="s">
        <v>429</v>
      </c>
      <c r="G35" s="5" t="s">
        <v>487</v>
      </c>
      <c r="H35" s="5" t="s">
        <v>463</v>
      </c>
      <c r="I35" s="5" t="s">
        <v>464</v>
      </c>
      <c r="J35" s="5" t="s">
        <v>470</v>
      </c>
      <c r="K35" s="5" t="s">
        <v>435</v>
      </c>
      <c r="L35" s="5" t="s">
        <v>437</v>
      </c>
      <c r="M35" s="5"/>
    </row>
    <row r="36" ht="43.1" customHeight="1" spans="1:13">
      <c r="A36" s="5"/>
      <c r="B36" s="5"/>
      <c r="C36" s="6"/>
      <c r="D36" s="5"/>
      <c r="E36" s="14" t="s">
        <v>444</v>
      </c>
      <c r="F36" s="5" t="s">
        <v>445</v>
      </c>
      <c r="G36" s="5" t="s">
        <v>445</v>
      </c>
      <c r="H36" s="5" t="s">
        <v>471</v>
      </c>
      <c r="I36" s="5" t="s">
        <v>472</v>
      </c>
      <c r="J36" s="5" t="s">
        <v>470</v>
      </c>
      <c r="K36" s="5" t="s">
        <v>449</v>
      </c>
      <c r="L36" s="5" t="s">
        <v>473</v>
      </c>
      <c r="M36" s="5"/>
    </row>
  </sheetData>
  <mergeCells count="29">
    <mergeCell ref="C2:M2"/>
    <mergeCell ref="A3:K3"/>
    <mergeCell ref="L3:M3"/>
    <mergeCell ref="E4:M4"/>
    <mergeCell ref="A4:A5"/>
    <mergeCell ref="A7:A16"/>
    <mergeCell ref="A17:A26"/>
    <mergeCell ref="A27:A36"/>
    <mergeCell ref="B4:B5"/>
    <mergeCell ref="B7:B16"/>
    <mergeCell ref="B17:B26"/>
    <mergeCell ref="B27:B36"/>
    <mergeCell ref="C4:C5"/>
    <mergeCell ref="C7:C16"/>
    <mergeCell ref="C17:C26"/>
    <mergeCell ref="C27:C36"/>
    <mergeCell ref="D4:D5"/>
    <mergeCell ref="D7:D16"/>
    <mergeCell ref="D17:D26"/>
    <mergeCell ref="D27:D36"/>
    <mergeCell ref="E7:E9"/>
    <mergeCell ref="E10:E12"/>
    <mergeCell ref="E14:E16"/>
    <mergeCell ref="E17:E19"/>
    <mergeCell ref="E20:E22"/>
    <mergeCell ref="E24:E26"/>
    <mergeCell ref="E27:E29"/>
    <mergeCell ref="E30:E32"/>
    <mergeCell ref="E33:E3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zoomScale="140" zoomScaleNormal="140" topLeftCell="F1" workbookViewId="0">
      <pane ySplit="7" topLeftCell="A8" activePane="bottomLeft" state="frozen"/>
      <selection/>
      <selection pane="bottomLeft" activeCell="L21" sqref="L21"/>
    </sheetView>
  </sheetViews>
  <sheetFormatPr defaultColWidth="10" defaultRowHeight="14.4"/>
  <cols>
    <col min="1" max="1" width="6.37962962962963" customWidth="1"/>
    <col min="2" max="2" width="16.6944444444444" customWidth="1"/>
    <col min="3" max="3" width="9.09259259259259" customWidth="1"/>
    <col min="4" max="4" width="6.24074074074074" customWidth="1"/>
    <col min="5" max="5" width="5.96296296296296" customWidth="1"/>
    <col min="6" max="6" width="6.24074074074074" customWidth="1"/>
    <col min="7" max="7" width="6.50925925925926" customWidth="1"/>
    <col min="8" max="8" width="5.96296296296296" customWidth="1"/>
    <col min="9" max="9" width="6.50925925925926" customWidth="1"/>
    <col min="10" max="10" width="25.2407407407407" customWidth="1"/>
    <col min="11" max="11" width="6.50925925925926" customWidth="1"/>
    <col min="12" max="12" width="12.2037037037037" customWidth="1"/>
    <col min="13" max="13" width="8.27777777777778" customWidth="1"/>
    <col min="14" max="14" width="8.13888888888889" customWidth="1"/>
    <col min="15" max="15" width="7.87962962962963" customWidth="1"/>
    <col min="16" max="16" width="6.24074074074074" customWidth="1"/>
    <col min="17" max="17" width="18.8703703703704" customWidth="1"/>
    <col min="18" max="18" width="25.9166666666667" customWidth="1"/>
    <col min="19" max="19" width="11.3981481481481" customWidth="1"/>
    <col min="20" max="20" width="9.76851851851852" customWidth="1"/>
  </cols>
  <sheetData>
    <row r="1" ht="16.35" customHeight="1" spans="19:19">
      <c r="S1" s="3" t="s">
        <v>488</v>
      </c>
    </row>
    <row r="2" ht="42.25" customHeight="1" spans="1:19">
      <c r="A2" s="1" t="s">
        <v>489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1:19">
      <c r="A3" s="2" t="s">
        <v>32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6.35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Q4" s="8" t="s">
        <v>33</v>
      </c>
      <c r="R4" s="8"/>
      <c r="S4" s="8"/>
    </row>
    <row r="5" ht="18.1" customHeight="1" spans="1:19">
      <c r="A5" s="4" t="s">
        <v>365</v>
      </c>
      <c r="B5" s="4" t="s">
        <v>366</v>
      </c>
      <c r="C5" s="4" t="s">
        <v>490</v>
      </c>
      <c r="D5" s="4"/>
      <c r="E5" s="4"/>
      <c r="F5" s="4"/>
      <c r="G5" s="4"/>
      <c r="H5" s="4"/>
      <c r="I5" s="4"/>
      <c r="J5" s="4" t="s">
        <v>491</v>
      </c>
      <c r="K5" s="4" t="s">
        <v>492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402</v>
      </c>
      <c r="D6" s="4" t="s">
        <v>493</v>
      </c>
      <c r="E6" s="4"/>
      <c r="F6" s="4"/>
      <c r="G6" s="4"/>
      <c r="H6" s="4" t="s">
        <v>494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05" customHeight="1" spans="1:19">
      <c r="A7" s="4"/>
      <c r="B7" s="4"/>
      <c r="C7" s="4"/>
      <c r="D7" s="4" t="s">
        <v>140</v>
      </c>
      <c r="E7" s="4" t="s">
        <v>495</v>
      </c>
      <c r="F7" s="4" t="s">
        <v>144</v>
      </c>
      <c r="G7" s="4" t="s">
        <v>496</v>
      </c>
      <c r="H7" s="4" t="s">
        <v>163</v>
      </c>
      <c r="I7" s="4" t="s">
        <v>164</v>
      </c>
      <c r="J7" s="4"/>
      <c r="K7" s="4" t="s">
        <v>405</v>
      </c>
      <c r="L7" s="4" t="s">
        <v>406</v>
      </c>
      <c r="M7" s="4" t="s">
        <v>407</v>
      </c>
      <c r="N7" s="4" t="s">
        <v>412</v>
      </c>
      <c r="O7" s="4" t="s">
        <v>408</v>
      </c>
      <c r="P7" s="4" t="s">
        <v>497</v>
      </c>
      <c r="Q7" s="4" t="s">
        <v>498</v>
      </c>
      <c r="R7" s="4" t="s">
        <v>499</v>
      </c>
      <c r="S7" s="4" t="s">
        <v>413</v>
      </c>
    </row>
    <row r="8" ht="19.55" customHeight="1" spans="1:19">
      <c r="A8" s="5" t="s">
        <v>2</v>
      </c>
      <c r="B8" s="5" t="s">
        <v>4</v>
      </c>
      <c r="C8" s="6">
        <f>H8+I8</f>
        <v>954.112573</v>
      </c>
      <c r="D8" s="6">
        <f>883.013172+71.099401</f>
        <v>954.112573</v>
      </c>
      <c r="E8" s="6"/>
      <c r="F8" s="6"/>
      <c r="G8" s="6"/>
      <c r="H8" s="6">
        <f>379.153172+61.049808</f>
        <v>440.20298</v>
      </c>
      <c r="I8" s="6">
        <f>503.86+10.049593</f>
        <v>513.909593</v>
      </c>
      <c r="J8" s="5"/>
      <c r="K8" s="7" t="s">
        <v>416</v>
      </c>
      <c r="L8" s="7" t="s">
        <v>500</v>
      </c>
      <c r="M8" s="5"/>
      <c r="N8" s="5"/>
      <c r="O8" s="5"/>
      <c r="P8" s="5"/>
      <c r="Q8" s="5"/>
      <c r="R8" s="5"/>
      <c r="S8" s="5"/>
    </row>
    <row r="9" ht="18.9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7"/>
      <c r="L9" s="7" t="s">
        <v>501</v>
      </c>
      <c r="M9" s="5"/>
      <c r="N9" s="5"/>
      <c r="O9" s="5"/>
      <c r="P9" s="5"/>
      <c r="Q9" s="5"/>
      <c r="R9" s="5"/>
      <c r="S9" s="5"/>
    </row>
    <row r="10" ht="19.55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7"/>
      <c r="L10" s="7" t="s">
        <v>502</v>
      </c>
      <c r="M10" s="5"/>
      <c r="N10" s="5"/>
      <c r="O10" s="5"/>
      <c r="P10" s="5"/>
      <c r="Q10" s="5"/>
      <c r="R10" s="5"/>
      <c r="S10" s="5"/>
    </row>
    <row r="11" ht="18.9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7"/>
      <c r="L11" s="7" t="s">
        <v>433</v>
      </c>
      <c r="M11" s="5"/>
      <c r="N11" s="5"/>
      <c r="O11" s="5"/>
      <c r="P11" s="5"/>
      <c r="Q11" s="5"/>
      <c r="R11" s="5"/>
      <c r="S11" s="5"/>
    </row>
    <row r="12" ht="18.1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7" t="s">
        <v>503</v>
      </c>
      <c r="L12" s="7" t="s">
        <v>451</v>
      </c>
      <c r="M12" s="5"/>
      <c r="N12" s="5"/>
      <c r="O12" s="5"/>
      <c r="P12" s="5"/>
      <c r="Q12" s="5"/>
      <c r="R12" s="5"/>
      <c r="S12" s="5"/>
    </row>
    <row r="13" ht="19.5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7"/>
      <c r="L13" s="7" t="s">
        <v>452</v>
      </c>
      <c r="M13" s="5"/>
      <c r="N13" s="5"/>
      <c r="O13" s="5"/>
      <c r="P13" s="5"/>
      <c r="Q13" s="5"/>
      <c r="R13" s="5"/>
      <c r="S13" s="5"/>
    </row>
    <row r="14" ht="19.5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7"/>
      <c r="L14" s="7" t="s">
        <v>455</v>
      </c>
      <c r="M14" s="5"/>
      <c r="N14" s="5"/>
      <c r="O14" s="5"/>
      <c r="P14" s="5"/>
      <c r="Q14" s="5"/>
      <c r="R14" s="5"/>
      <c r="S14" s="5"/>
    </row>
    <row r="15" ht="19.5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7"/>
      <c r="L15" s="7" t="s">
        <v>504</v>
      </c>
      <c r="M15" s="5"/>
      <c r="N15" s="5"/>
      <c r="O15" s="5"/>
      <c r="P15" s="5"/>
      <c r="Q15" s="5"/>
      <c r="R15" s="5"/>
      <c r="S15" s="5"/>
    </row>
    <row r="16" ht="19.8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7" t="s">
        <v>444</v>
      </c>
      <c r="L16" s="7" t="s">
        <v>445</v>
      </c>
      <c r="M16" s="5"/>
      <c r="N16" s="5"/>
      <c r="O16" s="5"/>
      <c r="P16" s="5"/>
      <c r="Q16" s="5"/>
      <c r="R16" s="5"/>
      <c r="S16" s="5"/>
    </row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3" t="s">
        <v>505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50" zoomScaleNormal="150" topLeftCell="A20" workbookViewId="0">
      <selection activeCell="C11" sqref="C11"/>
    </sheetView>
  </sheetViews>
  <sheetFormatPr defaultColWidth="10" defaultRowHeight="14.4" outlineLevelCol="7"/>
  <cols>
    <col min="1" max="1" width="29.4537037037037" customWidth="1"/>
    <col min="2" max="2" width="10.1759259259259" customWidth="1"/>
    <col min="3" max="3" width="23.0648148148148" customWidth="1"/>
    <col min="4" max="4" width="10.5833333333333" customWidth="1"/>
    <col min="5" max="5" width="24.0185185185185" customWidth="1"/>
    <col min="6" max="6" width="10.4537037037037" customWidth="1"/>
    <col min="7" max="7" width="20.212962962963" customWidth="1"/>
    <col min="8" max="8" width="10.9907407407407" customWidth="1"/>
    <col min="9" max="9" width="9.76851851851852" customWidth="1"/>
  </cols>
  <sheetData>
    <row r="1" ht="12.9" customHeight="1" spans="1:8">
      <c r="A1" s="3"/>
      <c r="H1" s="15" t="s">
        <v>31</v>
      </c>
    </row>
    <row r="2" ht="24.15" customHeight="1" spans="1:8">
      <c r="A2" s="61" t="s">
        <v>7</v>
      </c>
      <c r="B2" s="61"/>
      <c r="C2" s="61"/>
      <c r="D2" s="61"/>
      <c r="E2" s="61"/>
      <c r="F2" s="61"/>
      <c r="G2" s="61"/>
      <c r="H2" s="61"/>
    </row>
    <row r="3" ht="17.25" customHeight="1" spans="1:8">
      <c r="A3" s="10" t="s">
        <v>32</v>
      </c>
      <c r="B3" s="10"/>
      <c r="C3" s="10"/>
      <c r="D3" s="10"/>
      <c r="E3" s="10"/>
      <c r="F3" s="10"/>
      <c r="G3" s="8" t="s">
        <v>33</v>
      </c>
      <c r="H3" s="8"/>
    </row>
    <row r="4" ht="17.9" customHeight="1" spans="1:8">
      <c r="A4" s="11" t="s">
        <v>34</v>
      </c>
      <c r="B4" s="11"/>
      <c r="C4" s="11" t="s">
        <v>35</v>
      </c>
      <c r="D4" s="11"/>
      <c r="E4" s="11"/>
      <c r="F4" s="11"/>
      <c r="G4" s="11"/>
      <c r="H4" s="11"/>
    </row>
    <row r="5" ht="22.4" customHeight="1" spans="1:8">
      <c r="A5" s="11" t="s">
        <v>36</v>
      </c>
      <c r="B5" s="11" t="s">
        <v>37</v>
      </c>
      <c r="C5" s="11" t="s">
        <v>38</v>
      </c>
      <c r="D5" s="11" t="s">
        <v>37</v>
      </c>
      <c r="E5" s="11" t="s">
        <v>39</v>
      </c>
      <c r="F5" s="11" t="s">
        <v>37</v>
      </c>
      <c r="G5" s="11" t="s">
        <v>40</v>
      </c>
      <c r="H5" s="11" t="s">
        <v>37</v>
      </c>
    </row>
    <row r="6" ht="16.25" customHeight="1" spans="1:8">
      <c r="A6" s="14" t="s">
        <v>41</v>
      </c>
      <c r="B6" s="6">
        <v>883.013172</v>
      </c>
      <c r="C6" s="5" t="s">
        <v>42</v>
      </c>
      <c r="D6" s="19"/>
      <c r="E6" s="14" t="s">
        <v>43</v>
      </c>
      <c r="F6" s="13">
        <f>F7+F8+F9</f>
        <v>440.20298</v>
      </c>
      <c r="G6" s="5" t="s">
        <v>44</v>
      </c>
      <c r="H6" s="6"/>
    </row>
    <row r="7" ht="16.25" customHeight="1" spans="1:8">
      <c r="A7" s="5" t="s">
        <v>45</v>
      </c>
      <c r="B7" s="6">
        <v>703.013172</v>
      </c>
      <c r="C7" s="5" t="s">
        <v>46</v>
      </c>
      <c r="D7" s="19"/>
      <c r="E7" s="5" t="s">
        <v>47</v>
      </c>
      <c r="F7" s="6">
        <v>338.713172</v>
      </c>
      <c r="G7" s="5" t="s">
        <v>48</v>
      </c>
      <c r="H7" s="6"/>
    </row>
    <row r="8" ht="16.25" customHeight="1" spans="1:8">
      <c r="A8" s="14" t="s">
        <v>49</v>
      </c>
      <c r="B8" s="6">
        <v>180</v>
      </c>
      <c r="C8" s="5" t="s">
        <v>50</v>
      </c>
      <c r="D8" s="19"/>
      <c r="E8" s="5" t="s">
        <v>51</v>
      </c>
      <c r="F8" s="6">
        <f>40.44+B38-10.049593</f>
        <v>101.489808</v>
      </c>
      <c r="G8" s="5" t="s">
        <v>52</v>
      </c>
      <c r="H8" s="6"/>
    </row>
    <row r="9" ht="16.25" customHeight="1" spans="1:8">
      <c r="A9" s="5" t="s">
        <v>53</v>
      </c>
      <c r="B9" s="6"/>
      <c r="C9" s="5" t="s">
        <v>54</v>
      </c>
      <c r="D9" s="19"/>
      <c r="E9" s="5" t="s">
        <v>55</v>
      </c>
      <c r="F9" s="6"/>
      <c r="G9" s="5" t="s">
        <v>56</v>
      </c>
      <c r="H9" s="6"/>
    </row>
    <row r="10" ht="16.25" customHeight="1" spans="1:8">
      <c r="A10" s="5" t="s">
        <v>57</v>
      </c>
      <c r="B10" s="6"/>
      <c r="C10" s="5" t="s">
        <v>58</v>
      </c>
      <c r="D10" s="19"/>
      <c r="E10" s="14" t="s">
        <v>59</v>
      </c>
      <c r="F10" s="13">
        <f>F11+F12</f>
        <v>513.909593</v>
      </c>
      <c r="G10" s="5" t="s">
        <v>60</v>
      </c>
      <c r="H10" s="6">
        <f>883.013172+B38</f>
        <v>954.112573</v>
      </c>
    </row>
    <row r="11" ht="16.25" customHeight="1" spans="1:8">
      <c r="A11" s="5" t="s">
        <v>61</v>
      </c>
      <c r="B11" s="6"/>
      <c r="C11" s="5" t="s">
        <v>62</v>
      </c>
      <c r="D11" s="19"/>
      <c r="E11" s="5" t="s">
        <v>63</v>
      </c>
      <c r="F11" s="6">
        <v>116.79</v>
      </c>
      <c r="G11" s="5" t="s">
        <v>64</v>
      </c>
      <c r="H11" s="6"/>
    </row>
    <row r="12" ht="16.25" customHeight="1" spans="1:8">
      <c r="A12" s="5" t="s">
        <v>65</v>
      </c>
      <c r="B12" s="6"/>
      <c r="C12" s="5" t="s">
        <v>66</v>
      </c>
      <c r="D12" s="19"/>
      <c r="E12" s="5" t="s">
        <v>67</v>
      </c>
      <c r="F12" s="6">
        <f>387.07+10.049593</f>
        <v>397.119593</v>
      </c>
      <c r="G12" s="5" t="s">
        <v>68</v>
      </c>
      <c r="H12" s="6"/>
    </row>
    <row r="13" ht="16.25" customHeight="1" spans="1:8">
      <c r="A13" s="5" t="s">
        <v>69</v>
      </c>
      <c r="B13" s="6"/>
      <c r="C13" s="5" t="s">
        <v>70</v>
      </c>
      <c r="D13" s="19">
        <v>35.864424</v>
      </c>
      <c r="E13" s="5" t="s">
        <v>71</v>
      </c>
      <c r="F13" s="6"/>
      <c r="G13" s="5" t="s">
        <v>72</v>
      </c>
      <c r="H13" s="6"/>
    </row>
    <row r="14" ht="16.25" customHeight="1" spans="1:8">
      <c r="A14" s="5" t="s">
        <v>73</v>
      </c>
      <c r="B14" s="6"/>
      <c r="C14" s="5" t="s">
        <v>74</v>
      </c>
      <c r="D14" s="19"/>
      <c r="E14" s="5" t="s">
        <v>75</v>
      </c>
      <c r="F14" s="6"/>
      <c r="G14" s="5" t="s">
        <v>76</v>
      </c>
      <c r="H14" s="6"/>
    </row>
    <row r="15" ht="16.25" customHeight="1" spans="1:8">
      <c r="A15" s="5" t="s">
        <v>77</v>
      </c>
      <c r="B15" s="6"/>
      <c r="C15" s="5" t="s">
        <v>78</v>
      </c>
      <c r="D15" s="19">
        <v>20.041884</v>
      </c>
      <c r="E15" s="5" t="s">
        <v>79</v>
      </c>
      <c r="F15" s="6"/>
      <c r="G15" s="5" t="s">
        <v>80</v>
      </c>
      <c r="H15" s="6"/>
    </row>
    <row r="16" ht="16.25" customHeight="1" spans="1:8">
      <c r="A16" s="5" t="s">
        <v>81</v>
      </c>
      <c r="B16" s="6"/>
      <c r="C16" s="5" t="s">
        <v>82</v>
      </c>
      <c r="D16" s="19"/>
      <c r="E16" s="5" t="s">
        <v>83</v>
      </c>
      <c r="F16" s="6"/>
      <c r="G16" s="5" t="s">
        <v>84</v>
      </c>
      <c r="H16" s="6"/>
    </row>
    <row r="17" ht="16.25" customHeight="1" spans="1:8">
      <c r="A17" s="5" t="s">
        <v>85</v>
      </c>
      <c r="B17" s="6"/>
      <c r="C17" s="5" t="s">
        <v>86</v>
      </c>
      <c r="D17" s="19"/>
      <c r="E17" s="5" t="s">
        <v>87</v>
      </c>
      <c r="F17" s="6"/>
      <c r="G17" s="5" t="s">
        <v>88</v>
      </c>
      <c r="H17" s="6"/>
    </row>
    <row r="18" ht="16.25" customHeight="1" spans="1:8">
      <c r="A18" s="5" t="s">
        <v>89</v>
      </c>
      <c r="B18" s="6"/>
      <c r="C18" s="5" t="s">
        <v>90</v>
      </c>
      <c r="D18" s="19"/>
      <c r="E18" s="5" t="s">
        <v>91</v>
      </c>
      <c r="F18" s="6"/>
      <c r="G18" s="5" t="s">
        <v>92</v>
      </c>
      <c r="H18" s="6"/>
    </row>
    <row r="19" ht="16.25" customHeight="1" spans="1:8">
      <c r="A19" s="5" t="s">
        <v>93</v>
      </c>
      <c r="B19" s="6"/>
      <c r="C19" s="5" t="s">
        <v>94</v>
      </c>
      <c r="D19" s="19">
        <f>801.7908+B38</f>
        <v>872.890201</v>
      </c>
      <c r="E19" s="5" t="s">
        <v>95</v>
      </c>
      <c r="F19" s="6"/>
      <c r="G19" s="5" t="s">
        <v>96</v>
      </c>
      <c r="H19" s="6"/>
    </row>
    <row r="20" ht="16.25" customHeight="1" spans="1:8">
      <c r="A20" s="14" t="s">
        <v>97</v>
      </c>
      <c r="B20" s="13"/>
      <c r="C20" s="5" t="s">
        <v>98</v>
      </c>
      <c r="D20" s="19"/>
      <c r="E20" s="5" t="s">
        <v>99</v>
      </c>
      <c r="F20" s="6"/>
      <c r="G20" s="5"/>
      <c r="H20" s="6"/>
    </row>
    <row r="21" ht="16.25" customHeight="1" spans="1:8">
      <c r="A21" s="14" t="s">
        <v>100</v>
      </c>
      <c r="B21" s="13"/>
      <c r="C21" s="5" t="s">
        <v>101</v>
      </c>
      <c r="D21" s="19"/>
      <c r="E21" s="14" t="s">
        <v>102</v>
      </c>
      <c r="F21" s="13"/>
      <c r="G21" s="5"/>
      <c r="H21" s="6"/>
    </row>
    <row r="22" ht="16.25" customHeight="1" spans="1:8">
      <c r="A22" s="14" t="s">
        <v>103</v>
      </c>
      <c r="B22" s="13"/>
      <c r="C22" s="5" t="s">
        <v>104</v>
      </c>
      <c r="D22" s="19"/>
      <c r="E22" s="5"/>
      <c r="F22" s="5"/>
      <c r="G22" s="5"/>
      <c r="H22" s="6"/>
    </row>
    <row r="23" ht="16.25" customHeight="1" spans="1:8">
      <c r="A23" s="14" t="s">
        <v>105</v>
      </c>
      <c r="B23" s="13"/>
      <c r="C23" s="5" t="s">
        <v>106</v>
      </c>
      <c r="D23" s="19"/>
      <c r="E23" s="5"/>
      <c r="F23" s="5"/>
      <c r="G23" s="5"/>
      <c r="H23" s="6"/>
    </row>
    <row r="24" ht="16.25" customHeight="1" spans="1:8">
      <c r="A24" s="14" t="s">
        <v>107</v>
      </c>
      <c r="B24" s="13"/>
      <c r="C24" s="5" t="s">
        <v>108</v>
      </c>
      <c r="D24" s="19"/>
      <c r="E24" s="5"/>
      <c r="F24" s="5"/>
      <c r="G24" s="5"/>
      <c r="H24" s="6"/>
    </row>
    <row r="25" ht="16.25" customHeight="1" spans="1:8">
      <c r="A25" s="5" t="s">
        <v>109</v>
      </c>
      <c r="B25" s="6"/>
      <c r="C25" s="5" t="s">
        <v>110</v>
      </c>
      <c r="D25" s="19">
        <v>25.316064</v>
      </c>
      <c r="E25" s="5"/>
      <c r="F25" s="5"/>
      <c r="G25" s="5"/>
      <c r="H25" s="6"/>
    </row>
    <row r="26" ht="16.25" customHeight="1" spans="1:8">
      <c r="A26" s="5" t="s">
        <v>111</v>
      </c>
      <c r="B26" s="6"/>
      <c r="C26" s="5" t="s">
        <v>112</v>
      </c>
      <c r="D26" s="19"/>
      <c r="E26" s="5"/>
      <c r="F26" s="5"/>
      <c r="G26" s="5"/>
      <c r="H26" s="6"/>
    </row>
    <row r="27" ht="16.25" customHeight="1" spans="1:8">
      <c r="A27" s="5" t="s">
        <v>113</v>
      </c>
      <c r="B27" s="6"/>
      <c r="C27" s="5" t="s">
        <v>114</v>
      </c>
      <c r="D27" s="19"/>
      <c r="E27" s="5"/>
      <c r="F27" s="5"/>
      <c r="G27" s="5"/>
      <c r="H27" s="6"/>
    </row>
    <row r="28" ht="16.25" customHeight="1" spans="1:8">
      <c r="A28" s="14" t="s">
        <v>115</v>
      </c>
      <c r="B28" s="13"/>
      <c r="C28" s="5" t="s">
        <v>116</v>
      </c>
      <c r="D28" s="19"/>
      <c r="E28" s="5"/>
      <c r="F28" s="5"/>
      <c r="G28" s="5"/>
      <c r="H28" s="6"/>
    </row>
    <row r="29" ht="16.25" customHeight="1" spans="1:8">
      <c r="A29" s="14" t="s">
        <v>117</v>
      </c>
      <c r="B29" s="13"/>
      <c r="C29" s="5" t="s">
        <v>118</v>
      </c>
      <c r="D29" s="19"/>
      <c r="E29" s="5"/>
      <c r="F29" s="5"/>
      <c r="G29" s="5"/>
      <c r="H29" s="6"/>
    </row>
    <row r="30" ht="16.25" customHeight="1" spans="1:8">
      <c r="A30" s="14" t="s">
        <v>119</v>
      </c>
      <c r="B30" s="13"/>
      <c r="C30" s="5" t="s">
        <v>120</v>
      </c>
      <c r="D30" s="19"/>
      <c r="E30" s="5"/>
      <c r="F30" s="5"/>
      <c r="G30" s="5"/>
      <c r="H30" s="6"/>
    </row>
    <row r="31" ht="16.25" customHeight="1" spans="1:8">
      <c r="A31" s="14" t="s">
        <v>121</v>
      </c>
      <c r="B31" s="13"/>
      <c r="C31" s="5" t="s">
        <v>122</v>
      </c>
      <c r="D31" s="19"/>
      <c r="E31" s="5"/>
      <c r="F31" s="5"/>
      <c r="G31" s="5"/>
      <c r="H31" s="6"/>
    </row>
    <row r="32" ht="16.25" customHeight="1" spans="1:8">
      <c r="A32" s="14" t="s">
        <v>123</v>
      </c>
      <c r="B32" s="13"/>
      <c r="C32" s="5" t="s">
        <v>124</v>
      </c>
      <c r="D32" s="19"/>
      <c r="E32" s="5"/>
      <c r="F32" s="5"/>
      <c r="G32" s="5"/>
      <c r="H32" s="6"/>
    </row>
    <row r="33" ht="16.25" customHeight="1" spans="1:8">
      <c r="A33" s="5"/>
      <c r="B33" s="5"/>
      <c r="C33" s="5" t="s">
        <v>125</v>
      </c>
      <c r="D33" s="19"/>
      <c r="E33" s="5"/>
      <c r="F33" s="5"/>
      <c r="G33" s="5"/>
      <c r="H33" s="5"/>
    </row>
    <row r="34" ht="16.25" customHeight="1" spans="1:8">
      <c r="A34" s="5"/>
      <c r="B34" s="5"/>
      <c r="C34" s="5" t="s">
        <v>126</v>
      </c>
      <c r="D34" s="19"/>
      <c r="E34" s="5"/>
      <c r="F34" s="5"/>
      <c r="G34" s="5"/>
      <c r="H34" s="5"/>
    </row>
    <row r="35" ht="16.25" customHeight="1" spans="1:8">
      <c r="A35" s="5"/>
      <c r="B35" s="5"/>
      <c r="C35" s="5" t="s">
        <v>127</v>
      </c>
      <c r="D35" s="19"/>
      <c r="E35" s="5"/>
      <c r="F35" s="5"/>
      <c r="G35" s="5"/>
      <c r="H35" s="5"/>
    </row>
    <row r="36" ht="16.25" customHeight="1" spans="1:8">
      <c r="A36" s="5"/>
      <c r="B36" s="5"/>
      <c r="C36" s="5"/>
      <c r="D36" s="5"/>
      <c r="E36" s="5"/>
      <c r="F36" s="5"/>
      <c r="G36" s="5"/>
      <c r="H36" s="5"/>
    </row>
    <row r="37" ht="16.25" customHeight="1" spans="1:8">
      <c r="A37" s="14" t="s">
        <v>128</v>
      </c>
      <c r="B37" s="13">
        <v>883.013172</v>
      </c>
      <c r="C37" s="14" t="s">
        <v>129</v>
      </c>
      <c r="D37" s="13">
        <f>SUM(D6:D35)</f>
        <v>954.112573</v>
      </c>
      <c r="E37" s="14" t="s">
        <v>129</v>
      </c>
      <c r="F37" s="13">
        <f>F6+F10+F21</f>
        <v>954.112573</v>
      </c>
      <c r="G37" s="14" t="s">
        <v>129</v>
      </c>
      <c r="H37" s="13">
        <f>SUM(H6:H19)</f>
        <v>954.112573</v>
      </c>
    </row>
    <row r="38" ht="16.25" customHeight="1" spans="1:8">
      <c r="A38" s="14" t="s">
        <v>130</v>
      </c>
      <c r="B38" s="13">
        <v>71.099401</v>
      </c>
      <c r="C38" s="14" t="s">
        <v>131</v>
      </c>
      <c r="D38" s="13"/>
      <c r="E38" s="14" t="s">
        <v>131</v>
      </c>
      <c r="F38" s="13"/>
      <c r="G38" s="14" t="s">
        <v>131</v>
      </c>
      <c r="H38" s="13"/>
    </row>
    <row r="39" ht="16.25" customHeight="1" spans="1:8">
      <c r="A39" s="5"/>
      <c r="B39" s="6"/>
      <c r="C39" s="5"/>
      <c r="D39" s="6"/>
      <c r="E39" s="14"/>
      <c r="F39" s="13"/>
      <c r="G39" s="14"/>
      <c r="H39" s="13"/>
    </row>
    <row r="40" ht="16.25" customHeight="1" spans="1:8">
      <c r="A40" s="14" t="s">
        <v>132</v>
      </c>
      <c r="B40" s="13">
        <f>B37+B38</f>
        <v>954.112573</v>
      </c>
      <c r="C40" s="14" t="s">
        <v>133</v>
      </c>
      <c r="D40" s="13">
        <f>SUM(D37:D38)</f>
        <v>954.112573</v>
      </c>
      <c r="E40" s="14" t="s">
        <v>133</v>
      </c>
      <c r="F40" s="13">
        <f>SUM(F37:F38)</f>
        <v>954.112573</v>
      </c>
      <c r="G40" s="14" t="s">
        <v>133</v>
      </c>
      <c r="H40" s="13">
        <f>SUM(H37:H38)</f>
        <v>954.112573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40" zoomScaleNormal="140" workbookViewId="0">
      <selection activeCell="T9" sqref="T9"/>
    </sheetView>
  </sheetViews>
  <sheetFormatPr defaultColWidth="10" defaultRowHeight="14.4"/>
  <cols>
    <col min="1" max="1" width="5.83333333333333" customWidth="1"/>
    <col min="2" max="2" width="16.1481481481481" customWidth="1"/>
    <col min="3" max="3" width="8.27777777777778" customWidth="1"/>
    <col min="4" max="25" width="7.69444444444444" customWidth="1"/>
    <col min="26" max="26" width="9.76851851851852" customWidth="1"/>
  </cols>
  <sheetData>
    <row r="1" ht="16.35" customHeight="1" spans="1:25">
      <c r="A1" s="3"/>
      <c r="X1" s="15" t="s">
        <v>134</v>
      </c>
      <c r="Y1" s="15"/>
    </row>
    <row r="2" ht="33.6" customHeight="1" spans="1:25">
      <c r="A2" s="16" t="s">
        <v>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ht="22.4" customHeight="1" spans="1:25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8" t="s">
        <v>33</v>
      </c>
      <c r="Y3" s="8"/>
    </row>
    <row r="4" ht="22.4" customHeight="1" spans="1:25">
      <c r="A4" s="4" t="s">
        <v>135</v>
      </c>
      <c r="B4" s="4" t="s">
        <v>136</v>
      </c>
      <c r="C4" s="4" t="s">
        <v>137</v>
      </c>
      <c r="D4" s="4" t="s">
        <v>138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130</v>
      </c>
      <c r="T4" s="4"/>
      <c r="U4" s="4"/>
      <c r="V4" s="4"/>
      <c r="W4" s="4"/>
      <c r="X4" s="4"/>
      <c r="Y4" s="4"/>
    </row>
    <row r="5" ht="22.4" customHeight="1" spans="1:25">
      <c r="A5" s="4"/>
      <c r="B5" s="4"/>
      <c r="C5" s="4"/>
      <c r="D5" s="4" t="s">
        <v>139</v>
      </c>
      <c r="E5" s="4" t="s">
        <v>140</v>
      </c>
      <c r="F5" s="4" t="s">
        <v>141</v>
      </c>
      <c r="G5" s="4" t="s">
        <v>142</v>
      </c>
      <c r="H5" s="4" t="s">
        <v>143</v>
      </c>
      <c r="I5" s="4" t="s">
        <v>144</v>
      </c>
      <c r="J5" s="4" t="s">
        <v>145</v>
      </c>
      <c r="K5" s="4"/>
      <c r="L5" s="4"/>
      <c r="M5" s="4"/>
      <c r="N5" s="4" t="s">
        <v>146</v>
      </c>
      <c r="O5" s="4" t="s">
        <v>147</v>
      </c>
      <c r="P5" s="4" t="s">
        <v>148</v>
      </c>
      <c r="Q5" s="4" t="s">
        <v>149</v>
      </c>
      <c r="R5" s="4" t="s">
        <v>150</v>
      </c>
      <c r="S5" s="4" t="s">
        <v>139</v>
      </c>
      <c r="T5" s="4" t="s">
        <v>140</v>
      </c>
      <c r="U5" s="4" t="s">
        <v>141</v>
      </c>
      <c r="V5" s="4" t="s">
        <v>142</v>
      </c>
      <c r="W5" s="4" t="s">
        <v>143</v>
      </c>
      <c r="X5" s="4" t="s">
        <v>144</v>
      </c>
      <c r="Y5" s="4" t="s">
        <v>151</v>
      </c>
    </row>
    <row r="6" ht="22.4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152</v>
      </c>
      <c r="K6" s="4" t="s">
        <v>153</v>
      </c>
      <c r="L6" s="4" t="s">
        <v>154</v>
      </c>
      <c r="M6" s="4" t="s">
        <v>143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22.8" customHeight="1" spans="1:25">
      <c r="A7" s="14"/>
      <c r="B7" s="14" t="s">
        <v>137</v>
      </c>
      <c r="C7" s="25">
        <f>D7+S7</f>
        <v>954.112573</v>
      </c>
      <c r="D7" s="25">
        <v>883.013172</v>
      </c>
      <c r="E7" s="25">
        <v>883.013172</v>
      </c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13">
        <v>71.099401</v>
      </c>
      <c r="T7" s="13">
        <v>71.099401</v>
      </c>
      <c r="U7" s="25"/>
      <c r="V7" s="25"/>
      <c r="W7" s="25"/>
      <c r="X7" s="25"/>
      <c r="Y7" s="25"/>
    </row>
    <row r="8" ht="22.8" customHeight="1" spans="1:25">
      <c r="A8" s="12" t="s">
        <v>155</v>
      </c>
      <c r="B8" s="12" t="s">
        <v>156</v>
      </c>
      <c r="C8" s="25">
        <f>D8+S8</f>
        <v>954.112573</v>
      </c>
      <c r="D8" s="25">
        <v>883.013172</v>
      </c>
      <c r="E8" s="25">
        <v>883.013172</v>
      </c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13">
        <v>71.099401</v>
      </c>
      <c r="T8" s="13">
        <v>71.099401</v>
      </c>
      <c r="U8" s="25"/>
      <c r="V8" s="25"/>
      <c r="W8" s="25"/>
      <c r="X8" s="25"/>
      <c r="Y8" s="25"/>
    </row>
    <row r="9" ht="22.8" customHeight="1" spans="1:25">
      <c r="A9" s="60" t="s">
        <v>157</v>
      </c>
      <c r="B9" s="60" t="s">
        <v>158</v>
      </c>
      <c r="C9" s="19">
        <f>D9+S9</f>
        <v>954.112573</v>
      </c>
      <c r="D9" s="19">
        <v>883.013172</v>
      </c>
      <c r="E9" s="6">
        <v>883.013172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>
        <v>71.099401</v>
      </c>
      <c r="T9" s="6">
        <v>71.099401</v>
      </c>
      <c r="U9" s="6"/>
      <c r="V9" s="6"/>
      <c r="W9" s="6"/>
      <c r="X9" s="6"/>
      <c r="Y9" s="6"/>
    </row>
    <row r="10" ht="16.35" customHeight="1"/>
    <row r="11" ht="16.35" customHeight="1" spans="7:7">
      <c r="G11" s="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zoomScale="120" zoomScaleNormal="120" topLeftCell="C1" workbookViewId="0">
      <selection activeCell="H12" sqref="H12"/>
    </sheetView>
  </sheetViews>
  <sheetFormatPr defaultColWidth="10" defaultRowHeight="14.4"/>
  <cols>
    <col min="1" max="1" width="4.62037037037037" customWidth="1"/>
    <col min="2" max="2" width="4.87962962962963" customWidth="1"/>
    <col min="3" max="3" width="5.01851851851852" customWidth="1"/>
    <col min="4" max="4" width="11.9444444444444" customWidth="1"/>
    <col min="5" max="5" width="25.787037037037" customWidth="1"/>
    <col min="6" max="6" width="12.3518518518519" customWidth="1"/>
    <col min="7" max="7" width="11.3981481481481" customWidth="1"/>
    <col min="8" max="8" width="13.9722222222222" customWidth="1"/>
    <col min="9" max="9" width="14.7962962962963" customWidth="1"/>
    <col min="10" max="11" width="17.5" customWidth="1"/>
    <col min="12" max="12" width="9.76851851851852" customWidth="1"/>
  </cols>
  <sheetData>
    <row r="1" ht="16.35" customHeight="1" spans="1:11">
      <c r="A1" s="3"/>
      <c r="D1" s="47"/>
      <c r="K1" s="15" t="s">
        <v>159</v>
      </c>
    </row>
    <row r="2" ht="31.9" customHeight="1" spans="1:11">
      <c r="A2" s="16" t="s">
        <v>9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25" customHeight="1" spans="1:11">
      <c r="A3" s="48" t="s">
        <v>32</v>
      </c>
      <c r="B3" s="48"/>
      <c r="C3" s="48"/>
      <c r="D3" s="48"/>
      <c r="E3" s="48"/>
      <c r="F3" s="48"/>
      <c r="G3" s="48"/>
      <c r="H3" s="48"/>
      <c r="I3" s="48"/>
      <c r="J3" s="48"/>
      <c r="K3" s="8" t="s">
        <v>33</v>
      </c>
    </row>
    <row r="4" ht="27.6" customHeight="1" spans="1:11">
      <c r="A4" s="11" t="s">
        <v>160</v>
      </c>
      <c r="B4" s="11"/>
      <c r="C4" s="11"/>
      <c r="D4" s="11" t="s">
        <v>161</v>
      </c>
      <c r="E4" s="11" t="s">
        <v>162</v>
      </c>
      <c r="F4" s="11" t="s">
        <v>137</v>
      </c>
      <c r="G4" s="11" t="s">
        <v>163</v>
      </c>
      <c r="H4" s="11" t="s">
        <v>164</v>
      </c>
      <c r="I4" s="11" t="s">
        <v>165</v>
      </c>
      <c r="J4" s="11" t="s">
        <v>166</v>
      </c>
      <c r="K4" s="11" t="s">
        <v>167</v>
      </c>
    </row>
    <row r="5" ht="25.85" customHeight="1" spans="1:11">
      <c r="A5" s="11" t="s">
        <v>168</v>
      </c>
      <c r="B5" s="11" t="s">
        <v>169</v>
      </c>
      <c r="C5" s="11" t="s">
        <v>170</v>
      </c>
      <c r="D5" s="11"/>
      <c r="E5" s="11"/>
      <c r="F5" s="11"/>
      <c r="G5" s="11"/>
      <c r="H5" s="11"/>
      <c r="I5" s="11"/>
      <c r="J5" s="11"/>
      <c r="K5" s="11"/>
    </row>
    <row r="6" ht="22.8" customHeight="1" spans="1:11">
      <c r="A6" s="24"/>
      <c r="B6" s="24"/>
      <c r="C6" s="24"/>
      <c r="D6" s="49" t="s">
        <v>137</v>
      </c>
      <c r="E6" s="49"/>
      <c r="F6" s="50">
        <f>G6+H6</f>
        <v>954.112573</v>
      </c>
      <c r="G6" s="50">
        <f>G7</f>
        <v>440.20298</v>
      </c>
      <c r="H6" s="50">
        <f>H7</f>
        <v>513.909593</v>
      </c>
      <c r="I6" s="50"/>
      <c r="J6" s="49"/>
      <c r="K6" s="49"/>
    </row>
    <row r="7" ht="22.8" customHeight="1" spans="1:11">
      <c r="A7" s="51"/>
      <c r="B7" s="51"/>
      <c r="C7" s="51"/>
      <c r="D7" s="52" t="s">
        <v>155</v>
      </c>
      <c r="E7" s="52" t="s">
        <v>156</v>
      </c>
      <c r="F7" s="53">
        <f>F8</f>
        <v>954.112573</v>
      </c>
      <c r="G7" s="53">
        <f>G8</f>
        <v>440.20298</v>
      </c>
      <c r="H7" s="53">
        <f>H8</f>
        <v>513.909593</v>
      </c>
      <c r="I7" s="53"/>
      <c r="J7" s="59"/>
      <c r="K7" s="59"/>
    </row>
    <row r="8" ht="22.8" customHeight="1" spans="1:11">
      <c r="A8" s="51"/>
      <c r="B8" s="51"/>
      <c r="C8" s="51"/>
      <c r="D8" s="52" t="s">
        <v>157</v>
      </c>
      <c r="E8" s="52" t="s">
        <v>158</v>
      </c>
      <c r="F8" s="53">
        <f>SUM(F9:F14)</f>
        <v>954.112573</v>
      </c>
      <c r="G8" s="53">
        <f>SUM(G9:G14)</f>
        <v>440.20298</v>
      </c>
      <c r="H8" s="53">
        <f>SUM(H9:H14)</f>
        <v>513.909593</v>
      </c>
      <c r="I8" s="53"/>
      <c r="J8" s="59"/>
      <c r="K8" s="59"/>
    </row>
    <row r="9" ht="22.8" customHeight="1" spans="1:11">
      <c r="A9" s="54" t="s">
        <v>171</v>
      </c>
      <c r="B9" s="54" t="s">
        <v>172</v>
      </c>
      <c r="C9" s="54" t="s">
        <v>172</v>
      </c>
      <c r="D9" s="55" t="s">
        <v>173</v>
      </c>
      <c r="E9" s="56" t="s">
        <v>174</v>
      </c>
      <c r="F9" s="57">
        <f t="shared" ref="F9:F14" si="0">G9+H9</f>
        <v>33.754752</v>
      </c>
      <c r="G9" s="57">
        <v>33.754752</v>
      </c>
      <c r="H9" s="57"/>
      <c r="I9" s="57"/>
      <c r="J9" s="56"/>
      <c r="K9" s="56"/>
    </row>
    <row r="10" ht="22.8" customHeight="1" spans="1:11">
      <c r="A10" s="54" t="s">
        <v>171</v>
      </c>
      <c r="B10" s="54" t="s">
        <v>175</v>
      </c>
      <c r="C10" s="54" t="s">
        <v>175</v>
      </c>
      <c r="D10" s="55" t="s">
        <v>176</v>
      </c>
      <c r="E10" s="56" t="s">
        <v>177</v>
      </c>
      <c r="F10" s="57">
        <f t="shared" si="0"/>
        <v>2.109672</v>
      </c>
      <c r="G10" s="57">
        <v>2.109672</v>
      </c>
      <c r="H10" s="57"/>
      <c r="I10" s="57"/>
      <c r="J10" s="56"/>
      <c r="K10" s="56"/>
    </row>
    <row r="11" ht="22.8" customHeight="1" spans="1:11">
      <c r="A11" s="54" t="s">
        <v>178</v>
      </c>
      <c r="B11" s="54" t="s">
        <v>179</v>
      </c>
      <c r="C11" s="54" t="s">
        <v>180</v>
      </c>
      <c r="D11" s="55" t="s">
        <v>181</v>
      </c>
      <c r="E11" s="56" t="s">
        <v>182</v>
      </c>
      <c r="F11" s="57">
        <f t="shared" si="0"/>
        <v>20.041884</v>
      </c>
      <c r="G11" s="57">
        <v>20.041884</v>
      </c>
      <c r="H11" s="57"/>
      <c r="I11" s="57"/>
      <c r="J11" s="56"/>
      <c r="K11" s="56"/>
    </row>
    <row r="12" ht="22.8" customHeight="1" spans="1:11">
      <c r="A12" s="54" t="s">
        <v>183</v>
      </c>
      <c r="B12" s="54" t="s">
        <v>184</v>
      </c>
      <c r="C12" s="54" t="s">
        <v>184</v>
      </c>
      <c r="D12" s="55" t="s">
        <v>185</v>
      </c>
      <c r="E12" s="56" t="s">
        <v>186</v>
      </c>
      <c r="F12" s="57">
        <f t="shared" si="0"/>
        <v>824.284001</v>
      </c>
      <c r="G12" s="57">
        <f>297.9308+12.443608</f>
        <v>310.374408</v>
      </c>
      <c r="H12" s="57">
        <f>503.86+10.049593</f>
        <v>513.909593</v>
      </c>
      <c r="I12" s="57"/>
      <c r="J12" s="56"/>
      <c r="K12" s="56"/>
    </row>
    <row r="13" ht="24" customHeight="1" spans="1:11">
      <c r="A13" s="54" t="s">
        <v>187</v>
      </c>
      <c r="B13" s="54" t="s">
        <v>180</v>
      </c>
      <c r="C13" s="54" t="s">
        <v>184</v>
      </c>
      <c r="D13" s="55" t="s">
        <v>188</v>
      </c>
      <c r="E13" s="56" t="s">
        <v>189</v>
      </c>
      <c r="F13" s="57">
        <f t="shared" si="0"/>
        <v>25.316064</v>
      </c>
      <c r="G13" s="57">
        <v>25.316064</v>
      </c>
      <c r="H13" s="57"/>
      <c r="I13" s="57"/>
      <c r="J13" s="56"/>
      <c r="K13" s="56"/>
    </row>
    <row r="14" ht="24" customHeight="1" spans="1:11">
      <c r="A14" s="54">
        <v>214</v>
      </c>
      <c r="B14" s="58" t="s">
        <v>184</v>
      </c>
      <c r="C14" s="54">
        <v>23</v>
      </c>
      <c r="D14" s="54">
        <v>2140123</v>
      </c>
      <c r="E14" s="56" t="s">
        <v>190</v>
      </c>
      <c r="F14" s="57">
        <f t="shared" si="0"/>
        <v>48.6062</v>
      </c>
      <c r="G14" s="57">
        <v>48.6062</v>
      </c>
      <c r="H14" s="57"/>
      <c r="I14" s="57"/>
      <c r="J14" s="57"/>
      <c r="K14" s="57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zoomScale="150" zoomScaleNormal="150" workbookViewId="0">
      <selection activeCell="A3" sqref="A3:R3"/>
    </sheetView>
  </sheetViews>
  <sheetFormatPr defaultColWidth="10" defaultRowHeight="14.4"/>
  <cols>
    <col min="1" max="1" width="3.66666666666667" customWidth="1"/>
    <col min="2" max="2" width="4.75" customWidth="1"/>
    <col min="3" max="3" width="4.62037037037037" customWidth="1"/>
    <col min="4" max="4" width="7.32407407407407" customWidth="1"/>
    <col min="5" max="5" width="20.0833333333333" customWidth="1"/>
    <col min="6" max="6" width="9.22222222222222" customWidth="1"/>
    <col min="7" max="12" width="7.18518518518519" customWidth="1"/>
    <col min="13" max="13" width="6.78703703703704" customWidth="1"/>
    <col min="14" max="17" width="7.18518518518519" customWidth="1"/>
    <col min="18" max="18" width="7.05555555555556" customWidth="1"/>
    <col min="19" max="20" width="7.18518518518519" customWidth="1"/>
    <col min="21" max="22" width="9.76851851851852" customWidth="1"/>
  </cols>
  <sheetData>
    <row r="1" ht="16.35" customHeight="1" spans="1:20">
      <c r="A1" s="3"/>
      <c r="S1" s="15" t="s">
        <v>191</v>
      </c>
      <c r="T1" s="15"/>
    </row>
    <row r="2" ht="42.25" customHeight="1" spans="1:20">
      <c r="A2" s="16" t="s">
        <v>10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19.8" customHeight="1" spans="1:20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33</v>
      </c>
      <c r="T3" s="8"/>
    </row>
    <row r="4" ht="19.8" customHeight="1" spans="1:20">
      <c r="A4" s="4" t="s">
        <v>160</v>
      </c>
      <c r="B4" s="4"/>
      <c r="C4" s="4"/>
      <c r="D4" s="4" t="s">
        <v>192</v>
      </c>
      <c r="E4" s="4" t="s">
        <v>193</v>
      </c>
      <c r="F4" s="4" t="s">
        <v>194</v>
      </c>
      <c r="G4" s="4" t="s">
        <v>195</v>
      </c>
      <c r="H4" s="4" t="s">
        <v>196</v>
      </c>
      <c r="I4" s="4" t="s">
        <v>197</v>
      </c>
      <c r="J4" s="4" t="s">
        <v>198</v>
      </c>
      <c r="K4" s="4" t="s">
        <v>199</v>
      </c>
      <c r="L4" s="4" t="s">
        <v>200</v>
      </c>
      <c r="M4" s="4" t="s">
        <v>201</v>
      </c>
      <c r="N4" s="4" t="s">
        <v>202</v>
      </c>
      <c r="O4" s="4" t="s">
        <v>203</v>
      </c>
      <c r="P4" s="4" t="s">
        <v>204</v>
      </c>
      <c r="Q4" s="4" t="s">
        <v>205</v>
      </c>
      <c r="R4" s="4" t="s">
        <v>206</v>
      </c>
      <c r="S4" s="4" t="s">
        <v>207</v>
      </c>
      <c r="T4" s="4" t="s">
        <v>208</v>
      </c>
    </row>
    <row r="5" ht="20.7" customHeight="1" spans="1:20">
      <c r="A5" s="4" t="s">
        <v>168</v>
      </c>
      <c r="B5" s="4" t="s">
        <v>169</v>
      </c>
      <c r="C5" s="4" t="s">
        <v>170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14"/>
      <c r="B6" s="14"/>
      <c r="C6" s="14"/>
      <c r="D6" s="14"/>
      <c r="E6" s="14" t="s">
        <v>137</v>
      </c>
      <c r="F6" s="13">
        <f>K6</f>
        <v>954.112573</v>
      </c>
      <c r="G6" s="13"/>
      <c r="H6" s="13"/>
      <c r="I6" s="13"/>
      <c r="J6" s="13"/>
      <c r="K6" s="13">
        <f>K7</f>
        <v>954.112573</v>
      </c>
      <c r="L6" s="13"/>
      <c r="M6" s="13"/>
      <c r="N6" s="13"/>
      <c r="O6" s="13"/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 t="s">
        <v>155</v>
      </c>
      <c r="E7" s="12" t="s">
        <v>156</v>
      </c>
      <c r="F7" s="13">
        <f t="shared" ref="F7:F14" si="0">K7</f>
        <v>954.112573</v>
      </c>
      <c r="G7" s="13"/>
      <c r="H7" s="13"/>
      <c r="I7" s="13"/>
      <c r="J7" s="13"/>
      <c r="K7" s="13">
        <f>K8</f>
        <v>954.112573</v>
      </c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20"/>
      <c r="B8" s="20"/>
      <c r="C8" s="20"/>
      <c r="D8" s="18" t="s">
        <v>157</v>
      </c>
      <c r="E8" s="18" t="s">
        <v>158</v>
      </c>
      <c r="F8" s="13">
        <f t="shared" si="0"/>
        <v>954.112573</v>
      </c>
      <c r="G8" s="45"/>
      <c r="H8" s="45"/>
      <c r="I8" s="45"/>
      <c r="J8" s="45"/>
      <c r="K8" s="45">
        <f>SUM(K9:K14)</f>
        <v>954.112573</v>
      </c>
      <c r="L8" s="45"/>
      <c r="M8" s="45"/>
      <c r="N8" s="45"/>
      <c r="O8" s="45"/>
      <c r="P8" s="45"/>
      <c r="Q8" s="45"/>
      <c r="R8" s="45"/>
      <c r="S8" s="45"/>
      <c r="T8" s="45"/>
    </row>
    <row r="9" ht="22.8" customHeight="1" spans="1:20">
      <c r="A9" s="21" t="s">
        <v>183</v>
      </c>
      <c r="B9" s="21" t="s">
        <v>184</v>
      </c>
      <c r="C9" s="21" t="s">
        <v>184</v>
      </c>
      <c r="D9" s="17" t="s">
        <v>209</v>
      </c>
      <c r="E9" s="22" t="s">
        <v>186</v>
      </c>
      <c r="F9" s="23">
        <f t="shared" si="0"/>
        <v>824.284001</v>
      </c>
      <c r="G9" s="23"/>
      <c r="H9" s="23"/>
      <c r="I9" s="23"/>
      <c r="J9" s="23"/>
      <c r="K9" s="23">
        <f>801.7908+22.493201</f>
        <v>824.284001</v>
      </c>
      <c r="L9" s="23"/>
      <c r="M9" s="23"/>
      <c r="N9" s="23"/>
      <c r="O9" s="23"/>
      <c r="P9" s="23"/>
      <c r="Q9" s="23"/>
      <c r="R9" s="23"/>
      <c r="S9" s="23"/>
      <c r="T9" s="23"/>
    </row>
    <row r="10" ht="22.8" customHeight="1" spans="1:20">
      <c r="A10" s="21" t="s">
        <v>171</v>
      </c>
      <c r="B10" s="21" t="s">
        <v>172</v>
      </c>
      <c r="C10" s="21" t="s">
        <v>172</v>
      </c>
      <c r="D10" s="17" t="s">
        <v>209</v>
      </c>
      <c r="E10" s="22" t="s">
        <v>174</v>
      </c>
      <c r="F10" s="23">
        <f t="shared" si="0"/>
        <v>33.754752</v>
      </c>
      <c r="G10" s="23"/>
      <c r="H10" s="23"/>
      <c r="I10" s="23"/>
      <c r="J10" s="23"/>
      <c r="K10" s="23">
        <v>33.754752</v>
      </c>
      <c r="L10" s="23"/>
      <c r="M10" s="23"/>
      <c r="N10" s="23"/>
      <c r="O10" s="23"/>
      <c r="P10" s="23"/>
      <c r="Q10" s="23"/>
      <c r="R10" s="23"/>
      <c r="S10" s="23"/>
      <c r="T10" s="23"/>
    </row>
    <row r="11" ht="22.8" customHeight="1" spans="1:20">
      <c r="A11" s="21" t="s">
        <v>171</v>
      </c>
      <c r="B11" s="21" t="s">
        <v>175</v>
      </c>
      <c r="C11" s="21" t="s">
        <v>175</v>
      </c>
      <c r="D11" s="17" t="s">
        <v>209</v>
      </c>
      <c r="E11" s="22" t="s">
        <v>177</v>
      </c>
      <c r="F11" s="23">
        <f t="shared" si="0"/>
        <v>2.109672</v>
      </c>
      <c r="G11" s="23"/>
      <c r="H11" s="23"/>
      <c r="I11" s="23"/>
      <c r="J11" s="23"/>
      <c r="K11" s="23">
        <v>2.109672</v>
      </c>
      <c r="L11" s="23"/>
      <c r="M11" s="23"/>
      <c r="N11" s="23"/>
      <c r="O11" s="23"/>
      <c r="P11" s="23"/>
      <c r="Q11" s="23"/>
      <c r="R11" s="23"/>
      <c r="S11" s="23"/>
      <c r="T11" s="23"/>
    </row>
    <row r="12" ht="22.8" customHeight="1" spans="1:20">
      <c r="A12" s="21" t="s">
        <v>178</v>
      </c>
      <c r="B12" s="21" t="s">
        <v>179</v>
      </c>
      <c r="C12" s="21" t="s">
        <v>180</v>
      </c>
      <c r="D12" s="17" t="s">
        <v>209</v>
      </c>
      <c r="E12" s="22" t="s">
        <v>182</v>
      </c>
      <c r="F12" s="23">
        <f t="shared" si="0"/>
        <v>20.041884</v>
      </c>
      <c r="G12" s="23"/>
      <c r="H12" s="23"/>
      <c r="I12" s="23"/>
      <c r="J12" s="23"/>
      <c r="K12" s="23">
        <v>20.041884</v>
      </c>
      <c r="L12" s="23"/>
      <c r="M12" s="23"/>
      <c r="N12" s="23"/>
      <c r="O12" s="23"/>
      <c r="P12" s="23"/>
      <c r="Q12" s="23"/>
      <c r="R12" s="23"/>
      <c r="S12" s="23"/>
      <c r="T12" s="23"/>
    </row>
    <row r="13" ht="22.8" customHeight="1" spans="1:20">
      <c r="A13" s="21" t="s">
        <v>187</v>
      </c>
      <c r="B13" s="21" t="s">
        <v>180</v>
      </c>
      <c r="C13" s="21" t="s">
        <v>184</v>
      </c>
      <c r="D13" s="17" t="s">
        <v>209</v>
      </c>
      <c r="E13" s="22" t="s">
        <v>189</v>
      </c>
      <c r="F13" s="23">
        <f t="shared" si="0"/>
        <v>25.316064</v>
      </c>
      <c r="G13" s="23"/>
      <c r="H13" s="23"/>
      <c r="I13" s="23"/>
      <c r="J13" s="23"/>
      <c r="K13" s="23">
        <v>25.316064</v>
      </c>
      <c r="L13" s="23"/>
      <c r="M13" s="23"/>
      <c r="N13" s="23"/>
      <c r="O13" s="23"/>
      <c r="P13" s="23"/>
      <c r="Q13" s="23"/>
      <c r="R13" s="23"/>
      <c r="S13" s="23"/>
      <c r="T13" s="23"/>
    </row>
    <row r="14" ht="26" customHeight="1" spans="1:20">
      <c r="A14" s="21">
        <v>214</v>
      </c>
      <c r="B14" s="21" t="s">
        <v>184</v>
      </c>
      <c r="C14" s="21">
        <v>23</v>
      </c>
      <c r="D14" s="46" t="s">
        <v>157</v>
      </c>
      <c r="E14" s="17" t="s">
        <v>190</v>
      </c>
      <c r="F14" s="23">
        <f t="shared" si="0"/>
        <v>48.6062</v>
      </c>
      <c r="G14" s="21"/>
      <c r="H14" s="21"/>
      <c r="I14" s="21"/>
      <c r="J14" s="21"/>
      <c r="K14" s="23">
        <v>48.6062</v>
      </c>
      <c r="L14" s="21"/>
      <c r="M14" s="21"/>
      <c r="N14" s="21"/>
      <c r="O14" s="21"/>
      <c r="P14" s="21"/>
      <c r="Q14" s="21"/>
      <c r="R14" s="21"/>
      <c r="S14" s="21"/>
      <c r="T14" s="21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zoomScale="150" zoomScaleNormal="150" workbookViewId="0">
      <selection activeCell="K8" sqref="K8"/>
    </sheetView>
  </sheetViews>
  <sheetFormatPr defaultColWidth="10" defaultRowHeight="14.4"/>
  <cols>
    <col min="1" max="2" width="4.06481481481481" customWidth="1"/>
    <col min="3" max="3" width="4.21296296296296" customWidth="1"/>
    <col min="4" max="4" width="6.11111111111111" customWidth="1"/>
    <col min="5" max="5" width="15.8796296296296" customWidth="1"/>
    <col min="6" max="6" width="8.9537037037037" customWidth="1"/>
    <col min="7" max="7" width="7.18518518518519" customWidth="1"/>
    <col min="8" max="8" width="6.24074074074074" customWidth="1"/>
    <col min="9" max="16" width="7.18518518518519" customWidth="1"/>
    <col min="17" max="17" width="5.83333333333333" customWidth="1"/>
    <col min="18" max="21" width="7.18518518518519" customWidth="1"/>
    <col min="22" max="23" width="9.76851851851852" customWidth="1"/>
  </cols>
  <sheetData>
    <row r="1" ht="16.35" customHeight="1" spans="1:21">
      <c r="A1" s="3"/>
      <c r="T1" s="15" t="s">
        <v>210</v>
      </c>
      <c r="U1" s="15"/>
    </row>
    <row r="2" ht="37.05" customHeight="1" spans="1:21">
      <c r="A2" s="16" t="s">
        <v>11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ht="24.15" customHeight="1" spans="1:21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8" t="s">
        <v>33</v>
      </c>
      <c r="U3" s="8"/>
    </row>
    <row r="4" ht="22.4" customHeight="1" spans="1:21">
      <c r="A4" s="4" t="s">
        <v>160</v>
      </c>
      <c r="B4" s="4"/>
      <c r="C4" s="4"/>
      <c r="D4" s="4" t="s">
        <v>192</v>
      </c>
      <c r="E4" s="4" t="s">
        <v>193</v>
      </c>
      <c r="F4" s="4" t="s">
        <v>211</v>
      </c>
      <c r="G4" s="4" t="s">
        <v>163</v>
      </c>
      <c r="H4" s="4"/>
      <c r="I4" s="4"/>
      <c r="J4" s="4"/>
      <c r="K4" s="4" t="s">
        <v>164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ht="39.65" customHeight="1" spans="1:21">
      <c r="A5" s="4" t="s">
        <v>168</v>
      </c>
      <c r="B5" s="4" t="s">
        <v>169</v>
      </c>
      <c r="C5" s="4" t="s">
        <v>170</v>
      </c>
      <c r="D5" s="4"/>
      <c r="E5" s="4"/>
      <c r="F5" s="4"/>
      <c r="G5" s="4" t="s">
        <v>137</v>
      </c>
      <c r="H5" s="4" t="s">
        <v>212</v>
      </c>
      <c r="I5" s="4" t="s">
        <v>213</v>
      </c>
      <c r="J5" s="4" t="s">
        <v>203</v>
      </c>
      <c r="K5" s="4" t="s">
        <v>137</v>
      </c>
      <c r="L5" s="4" t="s">
        <v>214</v>
      </c>
      <c r="M5" s="4" t="s">
        <v>215</v>
      </c>
      <c r="N5" s="4" t="s">
        <v>216</v>
      </c>
      <c r="O5" s="4" t="s">
        <v>205</v>
      </c>
      <c r="P5" s="4" t="s">
        <v>217</v>
      </c>
      <c r="Q5" s="4" t="s">
        <v>218</v>
      </c>
      <c r="R5" s="4" t="s">
        <v>219</v>
      </c>
      <c r="S5" s="4" t="s">
        <v>201</v>
      </c>
      <c r="T5" s="4" t="s">
        <v>204</v>
      </c>
      <c r="U5" s="4" t="s">
        <v>208</v>
      </c>
    </row>
    <row r="6" ht="22.8" customHeight="1" spans="1:21">
      <c r="A6" s="14"/>
      <c r="B6" s="14"/>
      <c r="C6" s="14"/>
      <c r="D6" s="14"/>
      <c r="E6" s="14" t="s">
        <v>137</v>
      </c>
      <c r="F6" s="13">
        <f>G6+K6</f>
        <v>954.112573</v>
      </c>
      <c r="G6" s="13">
        <f t="shared" ref="G6:G14" si="0">H6+I6+J6</f>
        <v>440.20298</v>
      </c>
      <c r="H6" s="13">
        <v>338.713172</v>
      </c>
      <c r="I6" s="13">
        <f>I7</f>
        <v>101.489808</v>
      </c>
      <c r="J6" s="13">
        <v>0</v>
      </c>
      <c r="K6" s="13">
        <f>L6+M6</f>
        <v>513.909593</v>
      </c>
      <c r="L6" s="13">
        <v>116.79</v>
      </c>
      <c r="M6" s="13">
        <f>M7</f>
        <v>397.119593</v>
      </c>
      <c r="N6" s="13"/>
      <c r="O6" s="13"/>
      <c r="P6" s="13"/>
      <c r="Q6" s="13"/>
      <c r="R6" s="13"/>
      <c r="S6" s="13"/>
      <c r="T6" s="13"/>
      <c r="U6" s="13"/>
    </row>
    <row r="7" ht="22.8" customHeight="1" spans="1:21">
      <c r="A7" s="14"/>
      <c r="B7" s="14"/>
      <c r="C7" s="14"/>
      <c r="D7" s="12" t="s">
        <v>155</v>
      </c>
      <c r="E7" s="12" t="s">
        <v>156</v>
      </c>
      <c r="F7" s="13">
        <f>G7+K7</f>
        <v>954.112573</v>
      </c>
      <c r="G7" s="13">
        <f t="shared" si="0"/>
        <v>440.20298</v>
      </c>
      <c r="H7" s="13">
        <v>338.713172</v>
      </c>
      <c r="I7" s="13">
        <f>I8</f>
        <v>101.489808</v>
      </c>
      <c r="J7" s="13">
        <v>0</v>
      </c>
      <c r="K7" s="13">
        <f>L7+M7</f>
        <v>513.909593</v>
      </c>
      <c r="L7" s="13">
        <v>116.79</v>
      </c>
      <c r="M7" s="13">
        <f>M8</f>
        <v>397.119593</v>
      </c>
      <c r="N7" s="13"/>
      <c r="O7" s="13"/>
      <c r="P7" s="13"/>
      <c r="Q7" s="13"/>
      <c r="R7" s="13"/>
      <c r="S7" s="13"/>
      <c r="T7" s="13"/>
      <c r="U7" s="13"/>
    </row>
    <row r="8" ht="22.8" customHeight="1" spans="1:21">
      <c r="A8" s="20"/>
      <c r="B8" s="20"/>
      <c r="C8" s="20"/>
      <c r="D8" s="18" t="s">
        <v>157</v>
      </c>
      <c r="E8" s="18" t="s">
        <v>158</v>
      </c>
      <c r="F8" s="13">
        <f>G8+K8</f>
        <v>954.112573</v>
      </c>
      <c r="G8" s="13">
        <f t="shared" si="0"/>
        <v>440.20298</v>
      </c>
      <c r="H8" s="13">
        <v>338.713172</v>
      </c>
      <c r="I8" s="13">
        <f>SUM(I9:I14)</f>
        <v>101.489808</v>
      </c>
      <c r="J8" s="13">
        <v>0</v>
      </c>
      <c r="K8" s="13">
        <f>L8+M8</f>
        <v>513.909593</v>
      </c>
      <c r="L8" s="13">
        <v>116.79</v>
      </c>
      <c r="M8" s="13">
        <f>SUM(M9:M14)</f>
        <v>397.119593</v>
      </c>
      <c r="N8" s="13"/>
      <c r="O8" s="13"/>
      <c r="P8" s="13"/>
      <c r="Q8" s="13"/>
      <c r="R8" s="13"/>
      <c r="S8" s="13"/>
      <c r="T8" s="13"/>
      <c r="U8" s="13"/>
    </row>
    <row r="9" ht="22.8" customHeight="1" spans="1:21">
      <c r="A9" s="21" t="s">
        <v>183</v>
      </c>
      <c r="B9" s="21" t="s">
        <v>184</v>
      </c>
      <c r="C9" s="21" t="s">
        <v>184</v>
      </c>
      <c r="D9" s="17" t="s">
        <v>209</v>
      </c>
      <c r="E9" s="22" t="s">
        <v>186</v>
      </c>
      <c r="F9" s="6">
        <f t="shared" ref="F9:F14" si="1">G9+K9</f>
        <v>824.284001</v>
      </c>
      <c r="G9" s="6">
        <f t="shared" si="0"/>
        <v>310.374408</v>
      </c>
      <c r="H9" s="6">
        <v>257.4908</v>
      </c>
      <c r="I9" s="6">
        <f>40.44+12.443608</f>
        <v>52.883608</v>
      </c>
      <c r="J9" s="6"/>
      <c r="K9" s="6">
        <f>L9+M9</f>
        <v>513.909593</v>
      </c>
      <c r="L9" s="6">
        <v>116.79</v>
      </c>
      <c r="M9" s="6">
        <f>387.07+10.049593</f>
        <v>397.119593</v>
      </c>
      <c r="N9" s="6"/>
      <c r="O9" s="6"/>
      <c r="P9" s="6"/>
      <c r="Q9" s="6"/>
      <c r="R9" s="6"/>
      <c r="S9" s="6"/>
      <c r="T9" s="6"/>
      <c r="U9" s="6"/>
    </row>
    <row r="10" ht="22.8" customHeight="1" spans="1:21">
      <c r="A10" s="21" t="s">
        <v>171</v>
      </c>
      <c r="B10" s="21" t="s">
        <v>172</v>
      </c>
      <c r="C10" s="21" t="s">
        <v>172</v>
      </c>
      <c r="D10" s="17" t="s">
        <v>209</v>
      </c>
      <c r="E10" s="22" t="s">
        <v>174</v>
      </c>
      <c r="F10" s="6">
        <f t="shared" si="1"/>
        <v>33.754752</v>
      </c>
      <c r="G10" s="6">
        <f t="shared" si="0"/>
        <v>33.754752</v>
      </c>
      <c r="H10" s="6">
        <v>33.754752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8" customHeight="1" spans="1:21">
      <c r="A11" s="21" t="s">
        <v>171</v>
      </c>
      <c r="B11" s="21" t="s">
        <v>175</v>
      </c>
      <c r="C11" s="21" t="s">
        <v>175</v>
      </c>
      <c r="D11" s="17" t="s">
        <v>209</v>
      </c>
      <c r="E11" s="22" t="s">
        <v>177</v>
      </c>
      <c r="F11" s="6">
        <f t="shared" si="1"/>
        <v>2.109672</v>
      </c>
      <c r="G11" s="6">
        <f t="shared" si="0"/>
        <v>2.109672</v>
      </c>
      <c r="H11" s="6">
        <v>2.109672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8" customHeight="1" spans="1:21">
      <c r="A12" s="21" t="s">
        <v>178</v>
      </c>
      <c r="B12" s="21" t="s">
        <v>179</v>
      </c>
      <c r="C12" s="21" t="s">
        <v>180</v>
      </c>
      <c r="D12" s="17" t="s">
        <v>209</v>
      </c>
      <c r="E12" s="22" t="s">
        <v>182</v>
      </c>
      <c r="F12" s="6">
        <f t="shared" si="1"/>
        <v>20.041884</v>
      </c>
      <c r="G12" s="6">
        <f t="shared" si="0"/>
        <v>20.041884</v>
      </c>
      <c r="H12" s="6">
        <v>20.041884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2.8" customHeight="1" spans="1:21">
      <c r="A13" s="21" t="s">
        <v>187</v>
      </c>
      <c r="B13" s="21" t="s">
        <v>180</v>
      </c>
      <c r="C13" s="21" t="s">
        <v>184</v>
      </c>
      <c r="D13" s="17" t="s">
        <v>209</v>
      </c>
      <c r="E13" s="22" t="s">
        <v>189</v>
      </c>
      <c r="F13" s="6">
        <f t="shared" si="1"/>
        <v>25.316064</v>
      </c>
      <c r="G13" s="6">
        <f t="shared" si="0"/>
        <v>25.316064</v>
      </c>
      <c r="H13" s="6">
        <v>25.316064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customFormat="1" ht="22.8" customHeight="1" spans="1:21">
      <c r="A14" s="21">
        <v>214</v>
      </c>
      <c r="B14" s="21" t="s">
        <v>184</v>
      </c>
      <c r="C14" s="21">
        <v>23</v>
      </c>
      <c r="D14" s="17">
        <v>414004</v>
      </c>
      <c r="E14" s="22" t="s">
        <v>190</v>
      </c>
      <c r="F14" s="6">
        <f t="shared" si="1"/>
        <v>48.6062</v>
      </c>
      <c r="G14" s="6">
        <f t="shared" si="0"/>
        <v>48.6062</v>
      </c>
      <c r="H14" s="6"/>
      <c r="I14" s="6">
        <v>48.6062</v>
      </c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60" zoomScaleNormal="160" topLeftCell="A31" workbookViewId="0">
      <selection activeCell="C26" sqref="C26"/>
    </sheetView>
  </sheetViews>
  <sheetFormatPr defaultColWidth="10" defaultRowHeight="14.4" outlineLevelCol="4"/>
  <cols>
    <col min="1" max="1" width="24.5648148148148" customWidth="1"/>
    <col min="2" max="2" width="16.0092592592593" customWidth="1"/>
    <col min="3" max="4" width="22.25" customWidth="1"/>
    <col min="5" max="5" width="0.12962962962963" customWidth="1"/>
    <col min="6" max="6" width="9.76851851851852" customWidth="1"/>
  </cols>
  <sheetData>
    <row r="1" ht="16.35" customHeight="1" spans="1:4">
      <c r="A1" s="3"/>
      <c r="D1" s="15" t="s">
        <v>220</v>
      </c>
    </row>
    <row r="2" ht="31.9" customHeight="1" spans="1:4">
      <c r="A2" s="16" t="s">
        <v>12</v>
      </c>
      <c r="B2" s="16"/>
      <c r="C2" s="16"/>
      <c r="D2" s="16"/>
    </row>
    <row r="3" ht="18.95" customHeight="1" spans="1:5">
      <c r="A3" s="10" t="s">
        <v>32</v>
      </c>
      <c r="B3" s="10"/>
      <c r="C3" s="10"/>
      <c r="D3" s="8" t="s">
        <v>33</v>
      </c>
      <c r="E3" s="3"/>
    </row>
    <row r="4" ht="20.2" customHeight="1" spans="1:5">
      <c r="A4" s="11" t="s">
        <v>34</v>
      </c>
      <c r="B4" s="11"/>
      <c r="C4" s="11" t="s">
        <v>35</v>
      </c>
      <c r="D4" s="11"/>
      <c r="E4" s="42"/>
    </row>
    <row r="5" ht="20.2" customHeight="1" spans="1:5">
      <c r="A5" s="11" t="s">
        <v>36</v>
      </c>
      <c r="B5" s="11" t="s">
        <v>37</v>
      </c>
      <c r="C5" s="11" t="s">
        <v>36</v>
      </c>
      <c r="D5" s="11" t="s">
        <v>37</v>
      </c>
      <c r="E5" s="42"/>
    </row>
    <row r="6" ht="20.2" customHeight="1" spans="1:5">
      <c r="A6" s="14" t="s">
        <v>221</v>
      </c>
      <c r="B6" s="13">
        <v>883.013172</v>
      </c>
      <c r="C6" s="14" t="s">
        <v>222</v>
      </c>
      <c r="D6" s="25">
        <f>SUM(D7:D36)</f>
        <v>954.112573</v>
      </c>
      <c r="E6" s="43"/>
    </row>
    <row r="7" ht="20.2" customHeight="1" spans="1:5">
      <c r="A7" s="5" t="s">
        <v>223</v>
      </c>
      <c r="B7" s="6">
        <v>883.013172</v>
      </c>
      <c r="C7" s="5" t="s">
        <v>42</v>
      </c>
      <c r="D7" s="19"/>
      <c r="E7" s="43"/>
    </row>
    <row r="8" ht="20.2" customHeight="1" spans="1:5">
      <c r="A8" s="5" t="s">
        <v>224</v>
      </c>
      <c r="B8" s="6">
        <v>703.013172</v>
      </c>
      <c r="C8" s="5" t="s">
        <v>46</v>
      </c>
      <c r="D8" s="19"/>
      <c r="E8" s="43"/>
    </row>
    <row r="9" ht="31.05" customHeight="1" spans="1:5">
      <c r="A9" s="5" t="s">
        <v>49</v>
      </c>
      <c r="B9" s="6">
        <v>180</v>
      </c>
      <c r="C9" s="5" t="s">
        <v>50</v>
      </c>
      <c r="D9" s="19"/>
      <c r="E9" s="43"/>
    </row>
    <row r="10" ht="20.2" customHeight="1" spans="1:5">
      <c r="A10" s="5" t="s">
        <v>225</v>
      </c>
      <c r="B10" s="6"/>
      <c r="C10" s="5" t="s">
        <v>54</v>
      </c>
      <c r="D10" s="19"/>
      <c r="E10" s="43"/>
    </row>
    <row r="11" ht="20.2" customHeight="1" spans="1:5">
      <c r="A11" s="5" t="s">
        <v>226</v>
      </c>
      <c r="B11" s="6"/>
      <c r="C11" s="5" t="s">
        <v>58</v>
      </c>
      <c r="D11" s="19"/>
      <c r="E11" s="43"/>
    </row>
    <row r="12" ht="20.2" customHeight="1" spans="1:5">
      <c r="A12" s="5" t="s">
        <v>227</v>
      </c>
      <c r="B12" s="6"/>
      <c r="C12" s="5" t="s">
        <v>62</v>
      </c>
      <c r="D12" s="19"/>
      <c r="E12" s="43"/>
    </row>
    <row r="13" ht="20.2" customHeight="1" spans="1:5">
      <c r="A13" s="14" t="s">
        <v>228</v>
      </c>
      <c r="B13" s="13">
        <f>B14</f>
        <v>71.099401</v>
      </c>
      <c r="C13" s="5" t="s">
        <v>66</v>
      </c>
      <c r="D13" s="19"/>
      <c r="E13" s="43"/>
    </row>
    <row r="14" ht="20.2" customHeight="1" spans="1:5">
      <c r="A14" s="5" t="s">
        <v>223</v>
      </c>
      <c r="B14" s="6">
        <v>71.099401</v>
      </c>
      <c r="C14" s="5" t="s">
        <v>70</v>
      </c>
      <c r="D14" s="19">
        <v>35.864424</v>
      </c>
      <c r="E14" s="43"/>
    </row>
    <row r="15" ht="20.2" customHeight="1" spans="1:5">
      <c r="A15" s="5" t="s">
        <v>225</v>
      </c>
      <c r="B15" s="6"/>
      <c r="C15" s="5" t="s">
        <v>74</v>
      </c>
      <c r="D15" s="19"/>
      <c r="E15" s="43"/>
    </row>
    <row r="16" ht="20.2" customHeight="1" spans="1:5">
      <c r="A16" s="5" t="s">
        <v>226</v>
      </c>
      <c r="B16" s="6"/>
      <c r="C16" s="5" t="s">
        <v>78</v>
      </c>
      <c r="D16" s="19">
        <v>20.041884</v>
      </c>
      <c r="E16" s="43"/>
    </row>
    <row r="17" ht="20.2" customHeight="1" spans="1:5">
      <c r="A17" s="5" t="s">
        <v>227</v>
      </c>
      <c r="B17" s="6"/>
      <c r="C17" s="5" t="s">
        <v>82</v>
      </c>
      <c r="D17" s="19"/>
      <c r="E17" s="43"/>
    </row>
    <row r="18" ht="20.2" customHeight="1" spans="1:5">
      <c r="A18" s="5"/>
      <c r="B18" s="6"/>
      <c r="C18" s="5" t="s">
        <v>86</v>
      </c>
      <c r="D18" s="19"/>
      <c r="E18" s="43"/>
    </row>
    <row r="19" ht="20.2" customHeight="1" spans="1:5">
      <c r="A19" s="5"/>
      <c r="B19" s="5"/>
      <c r="C19" s="5" t="s">
        <v>90</v>
      </c>
      <c r="D19" s="19"/>
      <c r="E19" s="43"/>
    </row>
    <row r="20" ht="20.2" customHeight="1" spans="1:5">
      <c r="A20" s="5"/>
      <c r="B20" s="5"/>
      <c r="C20" s="5" t="s">
        <v>94</v>
      </c>
      <c r="D20" s="19">
        <f>801.7908+'2收入总表'!T9</f>
        <v>872.890201</v>
      </c>
      <c r="E20" s="43"/>
    </row>
    <row r="21" ht="20.2" customHeight="1" spans="1:5">
      <c r="A21" s="5"/>
      <c r="B21" s="5"/>
      <c r="C21" s="5" t="s">
        <v>98</v>
      </c>
      <c r="D21" s="19"/>
      <c r="E21" s="43"/>
    </row>
    <row r="22" ht="20.2" customHeight="1" spans="1:5">
      <c r="A22" s="5"/>
      <c r="B22" s="5"/>
      <c r="C22" s="5" t="s">
        <v>101</v>
      </c>
      <c r="D22" s="19"/>
      <c r="E22" s="43"/>
    </row>
    <row r="23" ht="20.2" customHeight="1" spans="1:5">
      <c r="A23" s="5"/>
      <c r="B23" s="5"/>
      <c r="C23" s="5" t="s">
        <v>104</v>
      </c>
      <c r="D23" s="19"/>
      <c r="E23" s="43"/>
    </row>
    <row r="24" ht="20.2" customHeight="1" spans="1:5">
      <c r="A24" s="5"/>
      <c r="B24" s="5"/>
      <c r="C24" s="5" t="s">
        <v>106</v>
      </c>
      <c r="D24" s="19"/>
      <c r="E24" s="43"/>
    </row>
    <row r="25" ht="20.2" customHeight="1" spans="1:5">
      <c r="A25" s="5"/>
      <c r="B25" s="5"/>
      <c r="C25" s="5" t="s">
        <v>108</v>
      </c>
      <c r="D25" s="19"/>
      <c r="E25" s="43"/>
    </row>
    <row r="26" ht="20.2" customHeight="1" spans="1:5">
      <c r="A26" s="5"/>
      <c r="B26" s="5"/>
      <c r="C26" s="5" t="s">
        <v>110</v>
      </c>
      <c r="D26" s="19">
        <v>25.316064</v>
      </c>
      <c r="E26" s="43"/>
    </row>
    <row r="27" ht="20.2" customHeight="1" spans="1:5">
      <c r="A27" s="5"/>
      <c r="B27" s="5"/>
      <c r="C27" s="5" t="s">
        <v>112</v>
      </c>
      <c r="D27" s="19"/>
      <c r="E27" s="43"/>
    </row>
    <row r="28" ht="20.2" customHeight="1" spans="1:5">
      <c r="A28" s="5"/>
      <c r="B28" s="5"/>
      <c r="C28" s="5" t="s">
        <v>114</v>
      </c>
      <c r="D28" s="19"/>
      <c r="E28" s="43"/>
    </row>
    <row r="29" ht="20.2" customHeight="1" spans="1:5">
      <c r="A29" s="5"/>
      <c r="B29" s="5"/>
      <c r="C29" s="5" t="s">
        <v>116</v>
      </c>
      <c r="D29" s="19"/>
      <c r="E29" s="43"/>
    </row>
    <row r="30" ht="20.2" customHeight="1" spans="1:5">
      <c r="A30" s="5"/>
      <c r="B30" s="5"/>
      <c r="C30" s="5" t="s">
        <v>118</v>
      </c>
      <c r="D30" s="19"/>
      <c r="E30" s="43"/>
    </row>
    <row r="31" ht="20.2" customHeight="1" spans="1:5">
      <c r="A31" s="5"/>
      <c r="B31" s="5"/>
      <c r="C31" s="5" t="s">
        <v>120</v>
      </c>
      <c r="D31" s="19"/>
      <c r="E31" s="43"/>
    </row>
    <row r="32" ht="20.2" customHeight="1" spans="1:5">
      <c r="A32" s="5"/>
      <c r="B32" s="5"/>
      <c r="C32" s="5" t="s">
        <v>122</v>
      </c>
      <c r="D32" s="19"/>
      <c r="E32" s="43"/>
    </row>
    <row r="33" ht="20.2" customHeight="1" spans="1:5">
      <c r="A33" s="5"/>
      <c r="B33" s="5"/>
      <c r="C33" s="5" t="s">
        <v>124</v>
      </c>
      <c r="D33" s="19"/>
      <c r="E33" s="43"/>
    </row>
    <row r="34" ht="20.2" customHeight="1" spans="1:5">
      <c r="A34" s="5"/>
      <c r="B34" s="5"/>
      <c r="C34" s="5" t="s">
        <v>125</v>
      </c>
      <c r="D34" s="19"/>
      <c r="E34" s="43"/>
    </row>
    <row r="35" ht="20.2" customHeight="1" spans="1:5">
      <c r="A35" s="5"/>
      <c r="B35" s="5"/>
      <c r="C35" s="5" t="s">
        <v>126</v>
      </c>
      <c r="D35" s="19"/>
      <c r="E35" s="43"/>
    </row>
    <row r="36" ht="20.2" customHeight="1" spans="1:5">
      <c r="A36" s="5"/>
      <c r="B36" s="5"/>
      <c r="C36" s="5" t="s">
        <v>127</v>
      </c>
      <c r="D36" s="19"/>
      <c r="E36" s="43"/>
    </row>
    <row r="37" ht="20.2" customHeight="1" spans="1:5">
      <c r="A37" s="5"/>
      <c r="B37" s="5"/>
      <c r="C37" s="5"/>
      <c r="D37" s="5"/>
      <c r="E37" s="43"/>
    </row>
    <row r="38" ht="20.2" customHeight="1" spans="1:5">
      <c r="A38" s="14"/>
      <c r="B38" s="14"/>
      <c r="C38" s="14" t="s">
        <v>229</v>
      </c>
      <c r="D38" s="13"/>
      <c r="E38" s="44"/>
    </row>
    <row r="39" ht="20.2" customHeight="1" spans="1:5">
      <c r="A39" s="14"/>
      <c r="B39" s="14"/>
      <c r="C39" s="14"/>
      <c r="D39" s="14"/>
      <c r="E39" s="44"/>
    </row>
    <row r="40" ht="20.2" customHeight="1" spans="1:5">
      <c r="A40" s="4" t="s">
        <v>230</v>
      </c>
      <c r="B40" s="13">
        <f>B6+B13</f>
        <v>954.112573</v>
      </c>
      <c r="C40" s="4" t="s">
        <v>231</v>
      </c>
      <c r="D40" s="25">
        <f>D6</f>
        <v>954.112573</v>
      </c>
      <c r="E40" s="44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zoomScale="140" zoomScaleNormal="140" topLeftCell="A3" workbookViewId="0">
      <selection activeCell="G10" sqref="G10:G15"/>
    </sheetView>
  </sheetViews>
  <sheetFormatPr defaultColWidth="10" defaultRowHeight="14.4"/>
  <cols>
    <col min="1" max="2" width="4.87962962962963" customWidth="1"/>
    <col min="3" max="3" width="5.96296296296296" customWidth="1"/>
    <col min="4" max="4" width="8.9537037037037" customWidth="1"/>
    <col min="5" max="6" width="16.4166666666667" customWidth="1"/>
    <col min="7" max="7" width="11.537037037037" customWidth="1"/>
    <col min="8" max="8" width="12.4814814814815" customWidth="1"/>
    <col min="9" max="9" width="14.6574074074074" customWidth="1"/>
    <col min="10" max="10" width="11.3981481481481" customWidth="1"/>
    <col min="11" max="11" width="19" customWidth="1"/>
    <col min="12" max="12" width="9.76851851851852" customWidth="1"/>
  </cols>
  <sheetData>
    <row r="1" ht="16.35" customHeight="1" spans="1:11">
      <c r="A1" s="3"/>
      <c r="D1" s="3"/>
      <c r="K1" s="15" t="s">
        <v>232</v>
      </c>
    </row>
    <row r="2" ht="43.1" customHeight="1" spans="1:11">
      <c r="A2" s="16" t="s">
        <v>13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24.15" customHeight="1" spans="1:11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8" t="s">
        <v>33</v>
      </c>
      <c r="K3" s="8"/>
    </row>
    <row r="4" ht="25" customHeight="1" spans="1:11">
      <c r="A4" s="11" t="s">
        <v>160</v>
      </c>
      <c r="B4" s="11"/>
      <c r="C4" s="11"/>
      <c r="D4" s="11" t="s">
        <v>161</v>
      </c>
      <c r="E4" s="11" t="s">
        <v>162</v>
      </c>
      <c r="F4" s="11" t="s">
        <v>137</v>
      </c>
      <c r="G4" s="11" t="s">
        <v>163</v>
      </c>
      <c r="H4" s="11"/>
      <c r="I4" s="11"/>
      <c r="J4" s="11"/>
      <c r="K4" s="11" t="s">
        <v>164</v>
      </c>
    </row>
    <row r="5" ht="20.7" customHeight="1" spans="1:11">
      <c r="A5" s="11"/>
      <c r="B5" s="11"/>
      <c r="C5" s="11"/>
      <c r="D5" s="11"/>
      <c r="E5" s="11"/>
      <c r="F5" s="11"/>
      <c r="G5" s="11" t="s">
        <v>139</v>
      </c>
      <c r="H5" s="11" t="s">
        <v>233</v>
      </c>
      <c r="I5" s="11"/>
      <c r="J5" s="11" t="s">
        <v>234</v>
      </c>
      <c r="K5" s="11"/>
    </row>
    <row r="6" ht="28.45" customHeight="1" spans="1:11">
      <c r="A6" s="11" t="s">
        <v>168</v>
      </c>
      <c r="B6" s="11" t="s">
        <v>169</v>
      </c>
      <c r="C6" s="11" t="s">
        <v>170</v>
      </c>
      <c r="D6" s="11"/>
      <c r="E6" s="11"/>
      <c r="F6" s="11"/>
      <c r="G6" s="11"/>
      <c r="H6" s="11" t="s">
        <v>212</v>
      </c>
      <c r="I6" s="11" t="s">
        <v>203</v>
      </c>
      <c r="J6" s="11"/>
      <c r="K6" s="11"/>
    </row>
    <row r="7" ht="22.8" customHeight="1" spans="1:11">
      <c r="A7" s="5"/>
      <c r="B7" s="5"/>
      <c r="C7" s="5"/>
      <c r="D7" s="14"/>
      <c r="E7" s="14" t="s">
        <v>137</v>
      </c>
      <c r="F7" s="13">
        <f t="shared" ref="F7:F15" si="0">G7+K7</f>
        <v>954.112573</v>
      </c>
      <c r="G7" s="13">
        <f t="shared" ref="G7:G15" si="1">H7+I7+J7</f>
        <v>440.20298</v>
      </c>
      <c r="H7" s="13">
        <f>H8</f>
        <v>338.713172</v>
      </c>
      <c r="I7" s="13"/>
      <c r="J7" s="13">
        <f>J8</f>
        <v>101.489808</v>
      </c>
      <c r="K7" s="13">
        <f>K8</f>
        <v>513.909593</v>
      </c>
    </row>
    <row r="8" ht="22.8" customHeight="1" spans="1:11">
      <c r="A8" s="5"/>
      <c r="B8" s="5"/>
      <c r="C8" s="5"/>
      <c r="D8" s="12" t="s">
        <v>155</v>
      </c>
      <c r="E8" s="12" t="s">
        <v>156</v>
      </c>
      <c r="F8" s="13">
        <f t="shared" si="0"/>
        <v>954.112573</v>
      </c>
      <c r="G8" s="13">
        <f t="shared" si="1"/>
        <v>440.20298</v>
      </c>
      <c r="H8" s="13">
        <f>H9</f>
        <v>338.713172</v>
      </c>
      <c r="I8" s="13"/>
      <c r="J8" s="13">
        <f>J9</f>
        <v>101.489808</v>
      </c>
      <c r="K8" s="13">
        <f>K9</f>
        <v>513.909593</v>
      </c>
    </row>
    <row r="9" ht="22.8" customHeight="1" spans="1:11">
      <c r="A9" s="5"/>
      <c r="B9" s="5"/>
      <c r="C9" s="5"/>
      <c r="D9" s="18" t="s">
        <v>157</v>
      </c>
      <c r="E9" s="18" t="s">
        <v>158</v>
      </c>
      <c r="F9" s="13">
        <f t="shared" si="0"/>
        <v>954.112573</v>
      </c>
      <c r="G9" s="13">
        <f t="shared" si="1"/>
        <v>440.20298</v>
      </c>
      <c r="H9" s="13">
        <f>SUM(H10:H15)</f>
        <v>338.713172</v>
      </c>
      <c r="I9" s="13"/>
      <c r="J9" s="13">
        <f>SUM(J10:J15)</f>
        <v>101.489808</v>
      </c>
      <c r="K9" s="13">
        <f>SUM(K10:K15)</f>
        <v>513.909593</v>
      </c>
    </row>
    <row r="10" ht="22.8" customHeight="1" spans="1:11">
      <c r="A10" s="21" t="s">
        <v>171</v>
      </c>
      <c r="B10" s="21" t="s">
        <v>172</v>
      </c>
      <c r="C10" s="21" t="s">
        <v>172</v>
      </c>
      <c r="D10" s="17" t="s">
        <v>235</v>
      </c>
      <c r="E10" s="5" t="s">
        <v>174</v>
      </c>
      <c r="F10" s="6">
        <f t="shared" si="0"/>
        <v>33.754752</v>
      </c>
      <c r="G10" s="6">
        <f t="shared" si="1"/>
        <v>33.754752</v>
      </c>
      <c r="H10" s="19">
        <v>33.754752</v>
      </c>
      <c r="I10" s="19"/>
      <c r="J10" s="19"/>
      <c r="K10" s="19"/>
    </row>
    <row r="11" ht="22.8" customHeight="1" spans="1:11">
      <c r="A11" s="21" t="s">
        <v>171</v>
      </c>
      <c r="B11" s="21" t="s">
        <v>175</v>
      </c>
      <c r="C11" s="21" t="s">
        <v>175</v>
      </c>
      <c r="D11" s="17" t="s">
        <v>236</v>
      </c>
      <c r="E11" s="5" t="s">
        <v>177</v>
      </c>
      <c r="F11" s="6">
        <f t="shared" si="0"/>
        <v>2.109672</v>
      </c>
      <c r="G11" s="6">
        <f t="shared" si="1"/>
        <v>2.109672</v>
      </c>
      <c r="H11" s="19">
        <v>2.109672</v>
      </c>
      <c r="I11" s="19"/>
      <c r="J11" s="19"/>
      <c r="K11" s="19"/>
    </row>
    <row r="12" ht="22.8" customHeight="1" spans="1:11">
      <c r="A12" s="21" t="s">
        <v>178</v>
      </c>
      <c r="B12" s="21" t="s">
        <v>179</v>
      </c>
      <c r="C12" s="21" t="s">
        <v>180</v>
      </c>
      <c r="D12" s="17" t="s">
        <v>237</v>
      </c>
      <c r="E12" s="5" t="s">
        <v>182</v>
      </c>
      <c r="F12" s="6">
        <f t="shared" si="0"/>
        <v>20.041884</v>
      </c>
      <c r="G12" s="6">
        <f t="shared" si="1"/>
        <v>20.041884</v>
      </c>
      <c r="H12" s="19">
        <v>20.041884</v>
      </c>
      <c r="I12" s="19"/>
      <c r="J12" s="19"/>
      <c r="K12" s="19"/>
    </row>
    <row r="13" ht="22.8" customHeight="1" spans="1:11">
      <c r="A13" s="21" t="s">
        <v>183</v>
      </c>
      <c r="B13" s="21" t="s">
        <v>184</v>
      </c>
      <c r="C13" s="21" t="s">
        <v>184</v>
      </c>
      <c r="D13" s="17" t="s">
        <v>238</v>
      </c>
      <c r="E13" s="5" t="s">
        <v>186</v>
      </c>
      <c r="F13" s="6">
        <f t="shared" si="0"/>
        <v>824.284001</v>
      </c>
      <c r="G13" s="6">
        <f t="shared" si="1"/>
        <v>310.374408</v>
      </c>
      <c r="H13" s="19">
        <v>257.4908</v>
      </c>
      <c r="I13" s="19"/>
      <c r="J13" s="19">
        <f>40.44+12.443608</f>
        <v>52.883608</v>
      </c>
      <c r="K13" s="19">
        <f>503.86+10.049593</f>
        <v>513.909593</v>
      </c>
    </row>
    <row r="14" ht="22.8" customHeight="1" spans="1:11">
      <c r="A14" s="21" t="s">
        <v>187</v>
      </c>
      <c r="B14" s="21" t="s">
        <v>180</v>
      </c>
      <c r="C14" s="21" t="s">
        <v>184</v>
      </c>
      <c r="D14" s="17" t="s">
        <v>239</v>
      </c>
      <c r="E14" s="5" t="s">
        <v>189</v>
      </c>
      <c r="F14" s="6">
        <f t="shared" si="0"/>
        <v>25.316064</v>
      </c>
      <c r="G14" s="6">
        <f t="shared" si="1"/>
        <v>25.316064</v>
      </c>
      <c r="H14" s="19">
        <v>25.316064</v>
      </c>
      <c r="I14" s="19"/>
      <c r="J14" s="19"/>
      <c r="K14" s="19"/>
    </row>
    <row r="15" customFormat="1" ht="21" customHeight="1" spans="1:11">
      <c r="A15" s="21">
        <v>214</v>
      </c>
      <c r="B15" s="21" t="s">
        <v>184</v>
      </c>
      <c r="C15" s="21">
        <v>23</v>
      </c>
      <c r="D15" s="21" t="s">
        <v>240</v>
      </c>
      <c r="E15" s="17" t="s">
        <v>190</v>
      </c>
      <c r="F15" s="6">
        <f t="shared" si="0"/>
        <v>48.6062</v>
      </c>
      <c r="G15" s="6">
        <f t="shared" si="1"/>
        <v>48.6062</v>
      </c>
      <c r="H15" s="21"/>
      <c r="I15" s="21"/>
      <c r="J15" s="6">
        <v>48.6062</v>
      </c>
      <c r="K15" s="21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 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小泽。</cp:lastModifiedBy>
  <dcterms:created xsi:type="dcterms:W3CDTF">2023-02-10T19:02:00Z</dcterms:created>
  <dcterms:modified xsi:type="dcterms:W3CDTF">2024-07-18T05:18:51Z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CFB8D3E6B4DB4CBABFB594DB192B280E_13</vt:lpwstr>
  </property>
  <property fmtid="{D5CDD505-2E9C-101B-9397-08002B2CF9AE}" pid="3" name="KSOProductBuildVer">
    <vt:lpwstr>2052-12.1.0.17147</vt:lpwstr>
  </property>
</Properties>
</file>