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入库项目分类汇总表" sheetId="7" r:id="rId1"/>
    <sheet name="入库项目明细表" sheetId="12" r:id="rId2"/>
  </sheets>
  <definedNames>
    <definedName name="_xlnm._FilterDatabase" localSheetId="1" hidden="1">入库项目明细表!$A$5:$Z$484</definedName>
    <definedName name="_xlnm.Print_Titles" localSheetId="0">入库项目分类汇总表!$3:$5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<sst xmlns="http://schemas.openxmlformats.org/spreadsheetml/2006/main" count="6112" uniqueCount="2050">
  <si>
    <r>
      <rPr>
        <b/>
        <sz val="18"/>
        <color theme="1"/>
        <rFont val="宋体"/>
        <charset val="134"/>
      </rPr>
      <t>岳阳县</t>
    </r>
    <r>
      <rPr>
        <b/>
        <sz val="18"/>
        <color theme="1"/>
        <rFont val="Times New Roman"/>
        <charset val="134"/>
      </rPr>
      <t>2025</t>
    </r>
    <r>
      <rPr>
        <b/>
        <sz val="18"/>
        <color theme="1"/>
        <rFont val="宋体"/>
        <charset val="134"/>
      </rPr>
      <t>年度巩固拓展脱贫攻坚成果和乡村振兴项目库入库项目申报分类汇总表</t>
    </r>
  </si>
  <si>
    <t>单位（盖章）</t>
  </si>
  <si>
    <t>单位：万元、个、人</t>
  </si>
  <si>
    <t>序号</t>
  </si>
  <si>
    <t>项目类型</t>
  </si>
  <si>
    <t>项目个数</t>
  </si>
  <si>
    <t>资金规模和筹资方式</t>
  </si>
  <si>
    <t>受益对象</t>
  </si>
  <si>
    <t>备注</t>
  </si>
  <si>
    <t>项目预算总投资</t>
  </si>
  <si>
    <t>其中</t>
  </si>
  <si>
    <t>受益村（个）</t>
  </si>
  <si>
    <t>受益户数（户）</t>
  </si>
  <si>
    <t>受益人口数（人）</t>
  </si>
  <si>
    <t>财政资金</t>
  </si>
  <si>
    <t>其他资金</t>
  </si>
  <si>
    <t>受益脱贫村数（个）</t>
  </si>
  <si>
    <t>受益脱贫户数及防止返贫监测对象户数（户）</t>
  </si>
  <si>
    <t>受益脱贫人口数及防止返贫监测对象人口数（人）</t>
  </si>
  <si>
    <r>
      <rPr>
        <b/>
        <sz val="10.5"/>
        <color theme="1"/>
        <rFont val="宋体"/>
        <charset val="134"/>
      </rPr>
      <t>总</t>
    </r>
    <r>
      <rPr>
        <b/>
        <sz val="10.5"/>
        <color theme="1"/>
        <rFont val="Times New Roman"/>
        <charset val="134"/>
      </rPr>
      <t xml:space="preserve">  </t>
    </r>
    <r>
      <rPr>
        <b/>
        <sz val="10.5"/>
        <color theme="1"/>
        <rFont val="宋体"/>
        <charset val="134"/>
      </rPr>
      <t>计</t>
    </r>
  </si>
  <si>
    <t>一、产业发展</t>
  </si>
  <si>
    <r>
      <rPr>
        <sz val="10.5"/>
        <color theme="1"/>
        <rFont val="Times New Roman"/>
        <charset val="134"/>
      </rPr>
      <t>1.</t>
    </r>
    <r>
      <rPr>
        <sz val="10.5"/>
        <color theme="1"/>
        <rFont val="仿宋_GB2312"/>
        <charset val="134"/>
      </rPr>
      <t>生产项目</t>
    </r>
  </si>
  <si>
    <r>
      <rPr>
        <sz val="10.5"/>
        <color theme="1"/>
        <rFont val="Times New Roman"/>
        <charset val="134"/>
      </rPr>
      <t>2.</t>
    </r>
    <r>
      <rPr>
        <sz val="10.5"/>
        <color theme="1"/>
        <rFont val="仿宋_GB2312"/>
        <charset val="134"/>
      </rPr>
      <t>加工流通项目</t>
    </r>
  </si>
  <si>
    <r>
      <rPr>
        <sz val="10.5"/>
        <color theme="1"/>
        <rFont val="Times New Roman"/>
        <charset val="134"/>
      </rPr>
      <t>3.</t>
    </r>
    <r>
      <rPr>
        <sz val="10.5"/>
        <color theme="1"/>
        <rFont val="仿宋_GB2312"/>
        <charset val="134"/>
      </rPr>
      <t>配套设施项目</t>
    </r>
  </si>
  <si>
    <r>
      <rPr>
        <sz val="10.5"/>
        <color theme="1"/>
        <rFont val="Times New Roman"/>
        <charset val="134"/>
      </rPr>
      <t>4.</t>
    </r>
    <r>
      <rPr>
        <sz val="10.5"/>
        <color theme="1"/>
        <rFont val="仿宋_GB2312"/>
        <charset val="134"/>
      </rPr>
      <t>产业服务支撑项目</t>
    </r>
  </si>
  <si>
    <r>
      <rPr>
        <sz val="10.5"/>
        <color theme="1"/>
        <rFont val="Times New Roman"/>
        <charset val="134"/>
      </rPr>
      <t>5.</t>
    </r>
    <r>
      <rPr>
        <sz val="10.5"/>
        <color theme="1"/>
        <rFont val="仿宋_GB2312"/>
        <charset val="134"/>
      </rPr>
      <t>金融保险配套项目</t>
    </r>
  </si>
  <si>
    <r>
      <rPr>
        <sz val="10.5"/>
        <color theme="1"/>
        <rFont val="Times New Roman"/>
        <charset val="134"/>
      </rPr>
      <t>6</t>
    </r>
    <r>
      <rPr>
        <sz val="10.5"/>
        <color theme="1"/>
        <rFont val="宋体"/>
        <charset val="134"/>
      </rPr>
      <t xml:space="preserve">、新型农村集体经济发展项目 </t>
    </r>
  </si>
  <si>
    <r>
      <rPr>
        <sz val="10.5"/>
        <color theme="1"/>
        <rFont val="Times New Roman"/>
        <charset val="134"/>
      </rPr>
      <t>7</t>
    </r>
    <r>
      <rPr>
        <b/>
        <sz val="10.5"/>
        <color theme="1"/>
        <rFont val="宋体"/>
        <charset val="134"/>
      </rPr>
      <t>、直接帮扶</t>
    </r>
  </si>
  <si>
    <r>
      <rPr>
        <sz val="10.5"/>
        <color theme="1"/>
        <rFont val="Times New Roman"/>
        <charset val="134"/>
      </rPr>
      <t>8</t>
    </r>
    <r>
      <rPr>
        <b/>
        <sz val="10.5"/>
        <color theme="1"/>
        <rFont val="宋体"/>
        <charset val="134"/>
      </rPr>
      <t>、产业奖补</t>
    </r>
  </si>
  <si>
    <r>
      <rPr>
        <sz val="10.5"/>
        <color theme="1"/>
        <rFont val="Times New Roman"/>
        <charset val="134"/>
      </rPr>
      <t>9</t>
    </r>
    <r>
      <rPr>
        <b/>
        <sz val="10.5"/>
        <color theme="1"/>
        <rFont val="宋体"/>
        <charset val="134"/>
      </rPr>
      <t>、光伏电站建设</t>
    </r>
  </si>
  <si>
    <t>二、就业项目</t>
  </si>
  <si>
    <r>
      <rPr>
        <sz val="10.5"/>
        <color theme="1"/>
        <rFont val="Times New Roman"/>
        <charset val="134"/>
      </rPr>
      <t>1.</t>
    </r>
    <r>
      <rPr>
        <sz val="10.5"/>
        <color theme="1"/>
        <rFont val="仿宋_GB2312"/>
        <charset val="134"/>
      </rPr>
      <t>务工补助</t>
    </r>
  </si>
  <si>
    <r>
      <rPr>
        <sz val="10.5"/>
        <color theme="1"/>
        <rFont val="Times New Roman"/>
        <charset val="134"/>
      </rPr>
      <t>2.</t>
    </r>
    <r>
      <rPr>
        <sz val="10.5"/>
        <color theme="1"/>
        <rFont val="仿宋_GB2312"/>
        <charset val="134"/>
      </rPr>
      <t>就业培训</t>
    </r>
  </si>
  <si>
    <r>
      <rPr>
        <sz val="10.5"/>
        <color theme="1"/>
        <rFont val="Times New Roman"/>
        <charset val="134"/>
      </rPr>
      <t>3.</t>
    </r>
    <r>
      <rPr>
        <sz val="10.5"/>
        <color theme="1"/>
        <rFont val="仿宋_GB2312"/>
        <charset val="134"/>
      </rPr>
      <t>创业</t>
    </r>
  </si>
  <si>
    <r>
      <rPr>
        <sz val="10.5"/>
        <color theme="1"/>
        <rFont val="Times New Roman"/>
        <charset val="134"/>
      </rPr>
      <t>4.</t>
    </r>
    <r>
      <rPr>
        <sz val="10.5"/>
        <color theme="1"/>
        <rFont val="仿宋_GB2312"/>
        <charset val="134"/>
      </rPr>
      <t>乡村工匠</t>
    </r>
  </si>
  <si>
    <r>
      <rPr>
        <sz val="10.5"/>
        <color theme="1"/>
        <rFont val="Times New Roman"/>
        <charset val="134"/>
      </rPr>
      <t>5.</t>
    </r>
    <r>
      <rPr>
        <sz val="10.5"/>
        <color theme="1"/>
        <rFont val="仿宋_GB2312"/>
        <charset val="134"/>
      </rPr>
      <t>公益性岗位</t>
    </r>
  </si>
  <si>
    <r>
      <rPr>
        <b/>
        <sz val="10.5"/>
        <color theme="1"/>
        <rFont val="Times New Roman"/>
        <charset val="134"/>
      </rPr>
      <t>三、乡村建设行</t>
    </r>
    <r>
      <rPr>
        <b/>
        <sz val="10.5"/>
        <color theme="1"/>
        <rFont val="Times New Roman"/>
        <charset val="134"/>
      </rPr>
      <t>动</t>
    </r>
  </si>
  <si>
    <r>
      <rPr>
        <sz val="10.5"/>
        <color theme="1"/>
        <rFont val="Times New Roman"/>
        <charset val="134"/>
      </rPr>
      <t>1.</t>
    </r>
    <r>
      <rPr>
        <sz val="10.5"/>
        <color theme="1"/>
        <rFont val="仿宋_GB2312"/>
        <charset val="134"/>
      </rPr>
      <t>农村基础设施</t>
    </r>
  </si>
  <si>
    <r>
      <rPr>
        <sz val="10.5"/>
        <color theme="1"/>
        <rFont val="Times New Roman"/>
        <charset val="134"/>
      </rPr>
      <t>2.</t>
    </r>
    <r>
      <rPr>
        <sz val="10.5"/>
        <color theme="1"/>
        <rFont val="仿宋_GB2312"/>
        <charset val="134"/>
      </rPr>
      <t>人居环境整治</t>
    </r>
  </si>
  <si>
    <r>
      <rPr>
        <sz val="10.5"/>
        <color theme="1"/>
        <rFont val="Times New Roman"/>
        <charset val="134"/>
      </rPr>
      <t>3.</t>
    </r>
    <r>
      <rPr>
        <sz val="10.5"/>
        <color theme="1"/>
        <rFont val="仿宋_GB2312"/>
        <charset val="134"/>
      </rPr>
      <t>农村公共服务</t>
    </r>
  </si>
  <si>
    <t>四、易地搬迁后扶</t>
  </si>
  <si>
    <t>五、巩固三保障成果</t>
  </si>
  <si>
    <r>
      <rPr>
        <sz val="10.5"/>
        <color theme="1"/>
        <rFont val="Times New Roman"/>
        <charset val="134"/>
      </rPr>
      <t>1.</t>
    </r>
    <r>
      <rPr>
        <sz val="10.5"/>
        <color theme="1"/>
        <rFont val="仿宋_GB2312"/>
        <charset val="134"/>
      </rPr>
      <t>住房</t>
    </r>
  </si>
  <si>
    <r>
      <rPr>
        <sz val="10.5"/>
        <color theme="1"/>
        <rFont val="Times New Roman"/>
        <charset val="134"/>
      </rPr>
      <t>2.</t>
    </r>
    <r>
      <rPr>
        <sz val="10.5"/>
        <color theme="1"/>
        <rFont val="仿宋_GB2312"/>
        <charset val="134"/>
      </rPr>
      <t>教育</t>
    </r>
  </si>
  <si>
    <r>
      <rPr>
        <sz val="10.5"/>
        <color theme="1"/>
        <rFont val="Times New Roman"/>
        <charset val="134"/>
      </rPr>
      <t>3.</t>
    </r>
    <r>
      <rPr>
        <sz val="10.5"/>
        <color theme="1"/>
        <rFont val="仿宋_GB2312"/>
        <charset val="134"/>
      </rPr>
      <t>健康</t>
    </r>
  </si>
  <si>
    <r>
      <rPr>
        <sz val="10.5"/>
        <color theme="1"/>
        <rFont val="Times New Roman"/>
        <charset val="134"/>
      </rPr>
      <t>4.</t>
    </r>
    <r>
      <rPr>
        <sz val="10.5"/>
        <color theme="1"/>
        <rFont val="仿宋_GB2312"/>
        <charset val="134"/>
      </rPr>
      <t>综合保障</t>
    </r>
  </si>
  <si>
    <t>六、乡村治理和精神文明建设</t>
  </si>
  <si>
    <r>
      <rPr>
        <sz val="10.5"/>
        <color theme="1"/>
        <rFont val="Times New Roman"/>
        <charset val="134"/>
      </rPr>
      <t>1.</t>
    </r>
    <r>
      <rPr>
        <sz val="10.5"/>
        <color theme="1"/>
        <rFont val="仿宋_GB2312"/>
        <charset val="134"/>
      </rPr>
      <t>乡村治理</t>
    </r>
  </si>
  <si>
    <r>
      <rPr>
        <sz val="10.5"/>
        <color theme="1"/>
        <rFont val="Times New Roman"/>
        <charset val="134"/>
      </rPr>
      <t>2.</t>
    </r>
    <r>
      <rPr>
        <sz val="10.5"/>
        <color theme="1"/>
        <rFont val="仿宋_GB2312"/>
        <charset val="134"/>
      </rPr>
      <t>农村精神文明建设</t>
    </r>
  </si>
  <si>
    <t>七、项目管理费</t>
  </si>
  <si>
    <t>八、其他</t>
  </si>
  <si>
    <r>
      <rPr>
        <sz val="10.5"/>
        <color theme="1"/>
        <rFont val="Times New Roman"/>
        <charset val="134"/>
      </rPr>
      <t>1.</t>
    </r>
    <r>
      <rPr>
        <sz val="10.5"/>
        <color theme="1"/>
        <rFont val="仿宋_GB2312"/>
        <charset val="134"/>
      </rPr>
      <t>少数民族特色村寨建设项</t>
    </r>
  </si>
  <si>
    <r>
      <rPr>
        <sz val="10.5"/>
        <color theme="1"/>
        <rFont val="Times New Roman"/>
        <charset val="134"/>
      </rPr>
      <t>2.</t>
    </r>
    <r>
      <rPr>
        <sz val="10.5"/>
        <color theme="1"/>
        <rFont val="仿宋_GB2312"/>
        <charset val="134"/>
      </rPr>
      <t>困难群众饮用低氟茶</t>
    </r>
  </si>
  <si>
    <t>……</t>
  </si>
  <si>
    <t>岳阳县2025年度巩固拓展脱贫攻坚成果和乡村振兴项目库入库项目明细表</t>
  </si>
  <si>
    <t xml:space="preserve">单位：  (盖章 )                                                                                                                                                                                                                          </t>
  </si>
  <si>
    <t>项目类别</t>
  </si>
  <si>
    <t>乡</t>
  </si>
  <si>
    <t>村</t>
  </si>
  <si>
    <t>项目名称</t>
  </si>
  <si>
    <t>建设性质</t>
  </si>
  <si>
    <t>实施地点</t>
  </si>
  <si>
    <t>时间进度</t>
  </si>
  <si>
    <t>责任 单位</t>
  </si>
  <si>
    <t>建设内容及规模</t>
  </si>
  <si>
    <t>绩效目标</t>
  </si>
  <si>
    <t>联农带农机制</t>
  </si>
  <si>
    <t>二级项目类型</t>
  </si>
  <si>
    <t>项目子类型</t>
  </si>
  <si>
    <t>计划开工时间</t>
  </si>
  <si>
    <t>计划完工时间</t>
  </si>
  <si>
    <t>项目预算总投资( 万 元 )</t>
  </si>
  <si>
    <t>受益村数(个)</t>
  </si>
  <si>
    <t>受益户数(户 )</t>
  </si>
  <si>
    <t>受益人口数 (人)</t>
  </si>
  <si>
    <t>财政资金 ( 万 元 )</t>
  </si>
  <si>
    <t>其他资金 ( 万 元 )</t>
  </si>
  <si>
    <t>受益脱贫村数(个)</t>
  </si>
  <si>
    <t>受益脱贫户数及防 止返贫监 测对象户 数 (户 )</t>
  </si>
  <si>
    <t>受益脱贫人口数及防止返贫监测对象人口数</t>
  </si>
  <si>
    <t>产业发展</t>
  </si>
  <si>
    <t>生产项目</t>
  </si>
  <si>
    <t>养殖业基地</t>
  </si>
  <si>
    <t xml:space="preserve">柏祥镇 </t>
  </si>
  <si>
    <t>中村村</t>
  </si>
  <si>
    <t>中村村星农态智能科技</t>
  </si>
  <si>
    <t>改建</t>
  </si>
  <si>
    <t>家禽养殖设备自动化</t>
  </si>
  <si>
    <t>帮助脱贫户、监测户、及周边群众增产增收。</t>
  </si>
  <si>
    <t>扩大生产规模，保障脱贫户、监测户稳定增收.</t>
  </si>
  <si>
    <t>配套基础设施项目</t>
  </si>
  <si>
    <t>小型农田水利设施建设</t>
  </si>
  <si>
    <t>柏祥镇</t>
  </si>
  <si>
    <t>十步桥村</t>
  </si>
  <si>
    <t>十步桥村松岭片咀上组门前大塘清淤护砌硬化</t>
  </si>
  <si>
    <t>门前大塘清淤护砌硬化</t>
  </si>
  <si>
    <t>改善水利条件，方便群众生产、水利灌溉促进发展农业生产增收。</t>
  </si>
  <si>
    <t>群众筹资筹劳参与水利基础设施建设，保障脱贫户增收稳定。</t>
  </si>
  <si>
    <t>种植业基地</t>
  </si>
  <si>
    <t>桑园村</t>
  </si>
  <si>
    <t>桑园村桑树种植基地</t>
  </si>
  <si>
    <t>新建</t>
  </si>
  <si>
    <t>桑园村四知片张家组，该项目总面积100亩土地复耕，种植桑树苗共计8000根。</t>
  </si>
  <si>
    <t>带动本镇脱贫户及一般农户发展产业，增加农户收入，促进乡村振兴</t>
  </si>
  <si>
    <t>桑园村门冲水库至胡万水库水涵连通整改</t>
  </si>
  <si>
    <t>该项目600米深挖水沟安装30涵管深埋。</t>
  </si>
  <si>
    <t>临港村</t>
  </si>
  <si>
    <t>临港村光明片周家组锅底山塘维修项目工程</t>
  </si>
  <si>
    <t>1、锅底山塘面积约5.6亩，清理山塘内0.8m深的淤泥约2983m³，并清运到2公里外的对前面山上。2、山塘塘提长38m高2.5m宽3m做好塘提的护坡。3、建设使用踏步。4、山塘排水底口更换。</t>
  </si>
  <si>
    <t>临港村光明片荷花组横塘山塘维修项目工程</t>
  </si>
  <si>
    <t>1、横塘山塘面积约16.7亩，清理山塘内0.8m深的淤泥约8897m³，并清运到2公里外的山上。2、山塘塘提长65m高2.5m宽3m做好塘提的护坡。3、建设使用踏步。4、山塘排水底口更换。</t>
  </si>
  <si>
    <t>刘民居委会</t>
  </si>
  <si>
    <t>刘民居委会门口大塘清淤护砌硬化</t>
  </si>
  <si>
    <t>门口大塘清淤护砌硬化</t>
  </si>
  <si>
    <t>伏太村</t>
  </si>
  <si>
    <t>伏太村安利大塘清淤</t>
  </si>
  <si>
    <t>伏太片旁上组安利大塘清淤</t>
  </si>
  <si>
    <t>有利春耕生产、改善环境，有效提高农业生产，激活当地经济发展</t>
  </si>
  <si>
    <t>该项目建设完成后可以有效的改善储水蓄水灌溉，让周边100余亩水田可以正常灌溉。</t>
  </si>
  <si>
    <t>柏祥村</t>
  </si>
  <si>
    <t>柏祥村黄升组中间塘清污加固护砌</t>
  </si>
  <si>
    <t>黄升组中间塘清污加固护砌</t>
  </si>
  <si>
    <t>柏祥村大塘组门口塘清污加固硬化</t>
  </si>
  <si>
    <t>大塘组门口塘清污加固硬化</t>
  </si>
  <si>
    <t>七一村</t>
  </si>
  <si>
    <t>七一村文付片白水塘山塘维修</t>
  </si>
  <si>
    <t>七一村文付片白水塘清淤及硬化</t>
  </si>
  <si>
    <t>十步桥村蚯蚓养殖项目(发展新型农村集体经济)</t>
  </si>
  <si>
    <t>结合“蚯蚓+八月瓜”套养，采用“林下经济”模  式，在果树下养殖蚯蚓。拟与力农等其他公司深 度合作、村委入股经营，项目12亩，总投资预计 达50万元，涵盖土地流转、平整、技术研发、加 工设施建设等。或采用“集体经济合作社+农户”模式，农户通过土地入股或参与养殖获得分成。 每年经营性收入10万元以上</t>
  </si>
  <si>
    <t xml:space="preserve">每年经营性收入10万元以上
</t>
  </si>
  <si>
    <t>农户通过土地入股或参与养殖获得分成</t>
  </si>
  <si>
    <t>柏祥村赵李片恰水塘清污加固硬化工程</t>
  </si>
  <si>
    <t xml:space="preserve">恰水塘塘内全面清污，塘堤加固，塘周浆砌石护砌
</t>
  </si>
  <si>
    <t>该项目建设完成后可以有效的改善储水蓄水灌溉，让周边50余亩水田可以正常灌溉。</t>
  </si>
  <si>
    <t>种殖业基地</t>
  </si>
  <si>
    <t>金盆柚种植基地建设</t>
  </si>
  <si>
    <t>前期流转林地260亩建设金盆柚项目，追加资金增加60亩种植</t>
  </si>
  <si>
    <t>打造村集体经济名片，促进当地农业发展，促进农户生产增收。</t>
  </si>
  <si>
    <t>土地流转分红，就近务工增收</t>
  </si>
  <si>
    <t>金禾合作社育秧大棚建设项目</t>
  </si>
  <si>
    <t>资金投入临港金禾合作社育秧大棚建设，占地面积5千余平方，用于春耕生产育秧，享受合作社固定分红</t>
  </si>
  <si>
    <t>万庆村</t>
  </si>
  <si>
    <t>万庆村跃进组油茶种植基地</t>
  </si>
  <si>
    <t>万庆村万寿片跃进组项目总面积175亩土地复耕，种植油茶苗株。追加投入35亩油茶种植。</t>
  </si>
  <si>
    <t>柏祥村港堤路及小型水利建设以工代赈项目(以工代赈）</t>
  </si>
  <si>
    <t>生态护砌工程790米，港堤路硬化工程1995米，箱涵工程2处，长度共计8米，以及其他相关附属设施建设等</t>
  </si>
  <si>
    <t>产业奖补</t>
  </si>
  <si>
    <t>2025年产业帮扶及奖补</t>
  </si>
  <si>
    <t>对全镇脱贫户、监测户进行产业帮扶和奖补</t>
  </si>
  <si>
    <t>促进脱贫人口产业发展</t>
  </si>
  <si>
    <t>发放鸡苗等物资促进增收</t>
  </si>
  <si>
    <t>余家山塘维修项目工程</t>
  </si>
  <si>
    <t>1、清理山塘内0.8m深的淤泥约2560m³；2、山塘塘提长45m高3.5m宽4m做好塘提的护坡；3、建设使用踏步，4、山塘排水底口更换；</t>
  </si>
  <si>
    <t>带动产业发展，带动务工</t>
  </si>
  <si>
    <t>豆二组双塘扩容项目</t>
  </si>
  <si>
    <t>1、清理山塘内1.2m深的淤泥约1998m³；2、山塘塘提长50m高2.5m宽3m做好塘提的护坡；3、建设使用踏步，4、山塘排水底口更换；</t>
  </si>
  <si>
    <t>王太组山塘清淤维修硬化</t>
  </si>
  <si>
    <t>清淤300立方米，硬化200平方米。</t>
  </si>
  <si>
    <t>付家塘清污硬化</t>
  </si>
  <si>
    <t>挖机清污4000个立方，清淤1.5米深，坡面硬化约500平方</t>
  </si>
  <si>
    <t>乡村建设行动</t>
  </si>
  <si>
    <t>农村基础设施</t>
  </si>
  <si>
    <t>农村道路建设（通村、通户路）</t>
  </si>
  <si>
    <t>步仙镇</t>
  </si>
  <si>
    <t>安山村</t>
  </si>
  <si>
    <t>安山片道路拓宽维修</t>
  </si>
  <si>
    <t>改扩建</t>
  </si>
  <si>
    <t>安山片</t>
  </si>
  <si>
    <t>安山片2公里道路拓宽维修</t>
  </si>
  <si>
    <t>解决交通安全出行问题</t>
  </si>
  <si>
    <t>解决安山村2000多人交通安全出行问题</t>
  </si>
  <si>
    <t>胡兴片道路硬化</t>
  </si>
  <si>
    <t>胡兴片</t>
  </si>
  <si>
    <t>召宗组到山塝组3.5公里道路硬化</t>
  </si>
  <si>
    <t>解决组级300多人安全出行问题</t>
  </si>
  <si>
    <t>桥梁拓宽加固</t>
  </si>
  <si>
    <t>扩建</t>
  </si>
  <si>
    <t>山塝组/召宗组/禾田组3座桥拓宽加固</t>
  </si>
  <si>
    <t>解决3个村4000多人安全出行问题</t>
  </si>
  <si>
    <t>水利维修</t>
  </si>
  <si>
    <t>续建</t>
  </si>
  <si>
    <t>安山村5000平方山塘维修</t>
  </si>
  <si>
    <t>解决水利灌溉问题</t>
  </si>
  <si>
    <t>解决安山村8个组450多人水利灌溉问题</t>
  </si>
  <si>
    <t>安山村农田水毁工程</t>
  </si>
  <si>
    <t>农田升级</t>
  </si>
  <si>
    <t>2025年</t>
  </si>
  <si>
    <t>安山片和胡兴片农田毁坏，田梗，机耕路，水沟维修</t>
  </si>
  <si>
    <t>解决农户便利种田问题</t>
  </si>
  <si>
    <t>解决安山村农田便利耕种问题</t>
  </si>
  <si>
    <t>北斗岭村</t>
  </si>
  <si>
    <t>北斗岭村上屋组水利设施建设</t>
  </si>
  <si>
    <t>县农业农村局</t>
  </si>
  <si>
    <t>山塘、水渠、水沟维修</t>
  </si>
  <si>
    <t>解决北斗岭村农田水利设施及农田灌溉。</t>
  </si>
  <si>
    <t>解决30个组农田水利设施及农田灌溉。</t>
  </si>
  <si>
    <t>水稻黄豆棉花油菜黄精种植</t>
  </si>
  <si>
    <t>提高村级集体经济，解决务工困难人员就业。</t>
  </si>
  <si>
    <t>涉及17个组，带动种殖业增加收入，减轻脱贫人口外出务工就业压力。</t>
  </si>
  <si>
    <t>步仙湖村</t>
  </si>
  <si>
    <t>东石路提质油化</t>
  </si>
  <si>
    <t>东石路提质油化4.6公里</t>
  </si>
  <si>
    <t>方便3600人出行</t>
  </si>
  <si>
    <t>石牛港浆砌石</t>
  </si>
  <si>
    <t>石牛片</t>
  </si>
  <si>
    <t>石牛港浆砌石1.8公里</t>
  </si>
  <si>
    <t>灌溉800亩农田</t>
  </si>
  <si>
    <t>水产养殖业发展</t>
  </si>
  <si>
    <t>岳坊水库生态养鱼产业项目</t>
  </si>
  <si>
    <t>岳坊水库</t>
  </si>
  <si>
    <t>扩建岳坊水库生态养鱼3380万立方</t>
  </si>
  <si>
    <t>增加集体经济收入</t>
  </si>
  <si>
    <t>入股</t>
  </si>
  <si>
    <t>养植业基地</t>
  </si>
  <si>
    <t>肉鸽养殖</t>
  </si>
  <si>
    <t>关王村</t>
  </si>
  <si>
    <t>投资入股关王村王鸽养殖</t>
  </si>
  <si>
    <t>为村民提供就业，增加收</t>
  </si>
  <si>
    <t>东岳至石牛路维修</t>
  </si>
  <si>
    <t>方便出行</t>
  </si>
  <si>
    <t>东岳片谢家组路段硬化</t>
  </si>
  <si>
    <t>东岳片</t>
  </si>
  <si>
    <t>硬化55米</t>
  </si>
  <si>
    <t>方便300人出行</t>
  </si>
  <si>
    <t>陈相屋通组公路新建</t>
  </si>
  <si>
    <t>岳坊片</t>
  </si>
  <si>
    <t>陈相屋通组公路新建120米</t>
  </si>
  <si>
    <t>方便280人出行</t>
  </si>
  <si>
    <t xml:space="preserve">石牛龙坑路新建     </t>
  </si>
  <si>
    <t>202507</t>
  </si>
  <si>
    <t>202512</t>
  </si>
  <si>
    <t xml:space="preserve">石牛龙坑路新建   160米   </t>
  </si>
  <si>
    <t>凤凰村</t>
  </si>
  <si>
    <t>金盆柚种植基地建设（二期）</t>
  </si>
  <si>
    <t>凤凰村广福片</t>
  </si>
  <si>
    <t>在一期260亩基础上扩建150亩（包括道路、高效农业设施建设等）</t>
  </si>
  <si>
    <t>发展集体经济</t>
  </si>
  <si>
    <t>带动脱贫监测人口31人增收</t>
  </si>
  <si>
    <t>加工流通项目</t>
  </si>
  <si>
    <t>产地初加工和精深加工</t>
  </si>
  <si>
    <t>湖南鸿泽再生资源有限公司</t>
  </si>
  <si>
    <t>凤凰村雷家片</t>
  </si>
  <si>
    <t>再生资源回收、加工、销售</t>
  </si>
  <si>
    <t>发展集体经济，带动脱贫、监测人口增收</t>
  </si>
  <si>
    <t>解决脱贫、监测人口就业</t>
  </si>
  <si>
    <t>凤凰村沙坳堰坝建设项目</t>
  </si>
  <si>
    <t>凤凰村柳形片老屋组</t>
  </si>
  <si>
    <t>2025.12</t>
  </si>
  <si>
    <t>凤凰村村委会</t>
  </si>
  <si>
    <t>堰坝长 8 米、宽 3 米，修复两岸浆砌石护砌 60 方</t>
  </si>
  <si>
    <t>通过对堰坝整修、加固，提升灌溉功能，提高农业供水能力</t>
  </si>
  <si>
    <t>解决 80 户 100 余亩水田灌溉</t>
  </si>
  <si>
    <t>油茶种植</t>
  </si>
  <si>
    <t>芋头坡塘维修</t>
  </si>
  <si>
    <t>护堤、清淤、低涵维修</t>
  </si>
  <si>
    <t>通过对山塘进行清淤、加固，实现蓄水能力提升，提高农业生产供水能力</t>
  </si>
  <si>
    <t>解决2个组，贫困户2户7人水利灌溉问题</t>
  </si>
  <si>
    <t>养殖基地</t>
  </si>
  <si>
    <t>山美村</t>
  </si>
  <si>
    <t>王鸽养殖项目</t>
  </si>
  <si>
    <t>联村共创入股</t>
  </si>
  <si>
    <t>关王村义先片</t>
  </si>
  <si>
    <t>入股和成鸽业50万元 ，</t>
  </si>
  <si>
    <t>50 万元入股和成鸽业，依托现有养殖基地，进</t>
  </si>
  <si>
    <t>可提供就业岗位15人，劳务调工200人次</t>
  </si>
  <si>
    <t>特色农产品种植</t>
  </si>
  <si>
    <t>石美片</t>
  </si>
  <si>
    <t>金盆柚种植，油茶种植，规模400亩</t>
  </si>
  <si>
    <t>预计完成土地流转，村级集体经济增收5万元</t>
  </si>
  <si>
    <t>组织农户投劳，参与建设生产，获得劳动报酬</t>
  </si>
  <si>
    <t>柘山片通组道路建设</t>
  </si>
  <si>
    <t>柘山片通组道路硬化，</t>
  </si>
  <si>
    <t>完成柘山片道路连通</t>
  </si>
  <si>
    <t>小型农田水利设施</t>
  </si>
  <si>
    <t>山塘、水沟维修</t>
  </si>
  <si>
    <t>预计完成山塘维修3口及200米水沟维修。</t>
  </si>
  <si>
    <t>狮山社区</t>
  </si>
  <si>
    <t>柏凤公路至西边组道路维修</t>
  </si>
  <si>
    <t>柏凤公路至西边组</t>
  </si>
  <si>
    <t>硬化路面宽3.5米，长400米</t>
  </si>
  <si>
    <t>解决3个组500余人，脱贫户6户交通出行问题</t>
  </si>
  <si>
    <t>柏凤公路至新屋道路维修</t>
  </si>
  <si>
    <t>柏凤公路至新屋</t>
  </si>
  <si>
    <t>硬化路面宽3.5米，长300米</t>
  </si>
  <si>
    <t>解决2个组400余人，脱贫户5户交通出行问题</t>
  </si>
  <si>
    <t>水果基地</t>
  </si>
  <si>
    <t>团山至日秀</t>
  </si>
  <si>
    <t>流转土地300亩，投资入股进行水果种植</t>
  </si>
  <si>
    <t>解决就业问题</t>
  </si>
  <si>
    <t>解决脱贫户11户，10个劳动力的就业问题</t>
  </si>
  <si>
    <t>松溪村</t>
  </si>
  <si>
    <t>唐儒
片后
山配套设施建设</t>
  </si>
  <si>
    <t>唐儒片后山</t>
  </si>
  <si>
    <t>果园精细化管理，300亩滴灌，标准化冷库建设</t>
  </si>
  <si>
    <t>完善配套设施建设，增强产品时值，提升优质产业竞争力</t>
  </si>
  <si>
    <t>带动村民附加产业发展，解决村民就业及劳务调工约1000人次</t>
  </si>
  <si>
    <t>就业项目</t>
  </si>
  <si>
    <t>就业</t>
  </si>
  <si>
    <t>帮扶车间（特色手工基地）建设</t>
  </si>
  <si>
    <t>仙桥村</t>
  </si>
  <si>
    <t>缝纫车间（鸿河缝纫有限公司）</t>
  </si>
  <si>
    <t>加工服务</t>
  </si>
  <si>
    <t>为村民提供就业，增加收入</t>
  </si>
  <si>
    <t>桥梁拆除重建工程</t>
  </si>
  <si>
    <t>重建</t>
  </si>
  <si>
    <t>基础工程、旧桥拆除、新桥重建</t>
  </si>
  <si>
    <t>解决全村村民的生产及出行安全</t>
  </si>
  <si>
    <t>油茶林基地</t>
  </si>
  <si>
    <t>修建</t>
  </si>
  <si>
    <t>种植、养护、</t>
  </si>
  <si>
    <t>新合村</t>
  </si>
  <si>
    <t>谷冲道路硬化</t>
  </si>
  <si>
    <t>新建南</t>
  </si>
  <si>
    <t>2025.10.20</t>
  </si>
  <si>
    <t>2025.11.30</t>
  </si>
  <si>
    <t>道路拓宽硬化，全长3公里</t>
  </si>
  <si>
    <t>辛淑三桥拆除重建工程</t>
  </si>
  <si>
    <t>2025.11.15</t>
  </si>
  <si>
    <t>2025.12.01</t>
  </si>
  <si>
    <t>辛淑三桥老桥拆除，新建板桥一座，桥梁全长33米，宽7米</t>
  </si>
  <si>
    <t>解决生活生产交通出行问题</t>
  </si>
  <si>
    <t>产业路、资源路、旅游路建设</t>
  </si>
  <si>
    <t>进化集镇至万召片道路升级改造</t>
  </si>
  <si>
    <t>对产业路路边长90米、高2米、底宽1.5米、面宽0.8米浆砌石驳岸护砌</t>
  </si>
  <si>
    <t>解决金盆柚基地交通</t>
  </si>
  <si>
    <t>筻口镇</t>
  </si>
  <si>
    <t>西冲村</t>
  </si>
  <si>
    <t>西冲水库水产养殖项目</t>
  </si>
  <si>
    <t>西冲水库</t>
  </si>
  <si>
    <t>2025.6.20</t>
  </si>
  <si>
    <t>2025.7.6</t>
  </si>
  <si>
    <t>入股西冲水库水产养殖三年</t>
  </si>
  <si>
    <t>解决了西冲村产业发展提升农户经济收入</t>
  </si>
  <si>
    <t>保障脱贫户、监测户稳定增收。</t>
  </si>
  <si>
    <t>双港片小型猪场产业路硬化项目</t>
  </si>
  <si>
    <t>双港片郭家组小型猪场产业路提质改造</t>
  </si>
  <si>
    <t>2025.9.3</t>
  </si>
  <si>
    <t>2025.12.28</t>
  </si>
  <si>
    <t>双港片郭家组小型猪场产业路提质改造（900米）</t>
  </si>
  <si>
    <t>明星村</t>
  </si>
  <si>
    <t>明星村桑葚种植项目</t>
  </si>
  <si>
    <t>2025.5</t>
  </si>
  <si>
    <t>盘活空闲土地100亩，进行桑葚种植</t>
  </si>
  <si>
    <t>带动周边劳动力12余人，预计劳动力人均增收5千元以上，提高村民人均收入。挂果后预计为村集体每年创收2万元。</t>
  </si>
  <si>
    <t xml:space="preserve">小型农田水利设施建设 </t>
  </si>
  <si>
    <t>老街居委会</t>
  </si>
  <si>
    <t>大柳片柳家大门塘清淤护砌</t>
  </si>
  <si>
    <t>老街居委会大柳片</t>
  </si>
  <si>
    <t>2025.4.7</t>
  </si>
  <si>
    <t>塘岸围栏及护坡，塘底清淤转运</t>
  </si>
  <si>
    <t>建成后有效改善居民的农田灌溉问题</t>
  </si>
  <si>
    <t>群众筹资筹劳参与水利基础设施建设，保障脱贫户、监测户稳定增收</t>
  </si>
  <si>
    <t>筻口居委会</t>
  </si>
  <si>
    <t>新华片产业路扩宽硬化</t>
  </si>
  <si>
    <t>筻口居委会新华片产业路扩宽硬化500米</t>
  </si>
  <si>
    <t>建成维修后有效改善107户363人农田耕种问题，经居支两委、联村领导、党员、群众代表讨论决议新华片产业路扩宽硬化。</t>
  </si>
  <si>
    <t>大塘村</t>
  </si>
  <si>
    <t>油茶园入股经营项目</t>
  </si>
  <si>
    <t>锹塘片</t>
  </si>
  <si>
    <t>大塘村在岳阳县锹塘生态油茶专业合作社入股10万元。占百分之5的股份，入股期（2025年至2038年），</t>
  </si>
  <si>
    <t>建成后有效改善大塘村村民农田灌溉、交通安全、公益事业等问题，为998户农户，3350人（包含脱贫户、监测户71户，163人）增加60元每人的经济收入</t>
  </si>
  <si>
    <t>沙南新村</t>
  </si>
  <si>
    <t>沙南新村黄精瓜篓基地建设</t>
  </si>
  <si>
    <t>世庠片8组</t>
  </si>
  <si>
    <t>2025.9.24</t>
  </si>
  <si>
    <t>黄精瓜篓基地37亩续建</t>
  </si>
  <si>
    <t>群众增收，壮大集体经济收入</t>
  </si>
  <si>
    <t>漆市村</t>
  </si>
  <si>
    <t>漆市村   漆家埠有机萝卜种植基地</t>
  </si>
  <si>
    <t>漆市村漆市片</t>
  </si>
  <si>
    <t>打造一个集萝卜种植、加工、销售为一体的现代化农业产业70亩基地</t>
  </si>
  <si>
    <t>对漆市村打造一个集萝卜种植、加工、销售为一体的现代化农业产业基地，通过科学种植管理和市场营销，实现萝卜的优质、高产、高效生产，提高市场竞争力，为漆市村农业经济发展做出贡献</t>
  </si>
  <si>
    <t>笔架山村</t>
  </si>
  <si>
    <t>笔架山村醇香菜籽油品牌打造</t>
  </si>
  <si>
    <t>2025年
6月</t>
  </si>
  <si>
    <t>2025年
8月</t>
  </si>
  <si>
    <t>改善菜籽油种植基地、菜籽油质量升级、扩大销售渠道、提高菜籽油品牌知名度</t>
  </si>
  <si>
    <t>带动农户、脱贫户、监测户巩固脱贫攻坚成果</t>
  </si>
  <si>
    <t>潼溪村</t>
  </si>
  <si>
    <t>潼溪村金盆柚基地种植项目</t>
  </si>
  <si>
    <t>井塘片、中心片</t>
  </si>
  <si>
    <t>潼溪村委会</t>
  </si>
  <si>
    <t>对2024年潼溪村金盆柚基地种植项目扩建10亩，并进行补苗、施肥、锄草等管护</t>
  </si>
  <si>
    <t>项目总受益689户2282人数，其中带动脱贫户12户21人受益，预期每年/每人/每户增收200元</t>
  </si>
  <si>
    <t>熊市村</t>
  </si>
  <si>
    <t>界岭片三组产业路硬化及水渠现浇工程</t>
  </si>
  <si>
    <t>界岭片三组</t>
  </si>
  <si>
    <t>2025年2月</t>
  </si>
  <si>
    <t>2025年12月</t>
  </si>
  <si>
    <t>新修机产业路并硬化，道路全长220米，宽3米，厚20公分，并将沟渠现浇180米。</t>
  </si>
  <si>
    <t>为界岭片三组及周边农户出行提供便利，方便农机作业，为农田灌溉提供有利条件。受益农户34户131人，其中脱贫户3户8人。</t>
  </si>
  <si>
    <t>朱仑村</t>
  </si>
  <si>
    <t>牌头片朱仑咀产业路扩宽硬化</t>
  </si>
  <si>
    <t>牌头片</t>
  </si>
  <si>
    <t>2025.1.1</t>
  </si>
  <si>
    <t>2025.12.30</t>
  </si>
  <si>
    <t>长400米、宽4.5米道路硬化</t>
  </si>
  <si>
    <t>建成后有效改善朱仑片朱仑咀农户的出行方便问题</t>
  </si>
  <si>
    <t>释迦寺村</t>
  </si>
  <si>
    <t>火龙果产业</t>
  </si>
  <si>
    <t>中安四组</t>
  </si>
  <si>
    <t>2025.7.10</t>
  </si>
  <si>
    <t>2028.7.10</t>
  </si>
  <si>
    <t>入股资金50万元参与岳阳县润园果香农业有限公司火龙果产业项目，村集体每年预计分红3万元</t>
  </si>
  <si>
    <t>项目带动21户村民受益，预期每年/每人增收500元。</t>
  </si>
  <si>
    <t>产业服务支撑项目</t>
  </si>
  <si>
    <t>农业社会化服务</t>
  </si>
  <si>
    <t>两有对象产业奖补</t>
  </si>
  <si>
    <t>全镇</t>
  </si>
  <si>
    <t>大面脱贫户、监测户产业帮扶</t>
  </si>
  <si>
    <t>带动脱贫户监测户增收，巩固脱贫攻坚成果</t>
  </si>
  <si>
    <t>漆市村漆市片4组水渠硬化项目</t>
  </si>
  <si>
    <t>对漆市片4组220米长、底宽0.6米、面宽0.8米水渠进行维修硬化</t>
  </si>
  <si>
    <t>解决了漆市村漆市片4组291人农田灌溉条件</t>
  </si>
  <si>
    <t>刘四屋至大塘老屋方连接路（道路拓宽硬化）</t>
  </si>
  <si>
    <t>维修</t>
  </si>
  <si>
    <t xml:space="preserve">大塘片
</t>
  </si>
  <si>
    <t>2025.7.1</t>
  </si>
  <si>
    <t>2025.8.20</t>
  </si>
  <si>
    <t>对刘四屋至大塘老屋方400米道路进行拓宽、硬化，在原道路基层上拓宽1.5米，用挖机进行清除杂草和开挖，并在合适地方修建30米*0.5米*1米的驳岸，对原道路进行植筋处理，然后用C20标准混凝土进行硬化处理，厚度标准为0.2米。</t>
  </si>
  <si>
    <t xml:space="preserve">刘四屋至大塘老屋方连接路（道路拓宽），全长400米，拓宽1.5米，厚0.2米。建成后有效改善大塘片2.3.4.9组村民132户，431人（其中脱贫户、监测户11户，26人）出行及交通安全隐患，经村、支两委、联村领导、党员、群众代表讨论决议将该道路进行拓宽硬化处理。
</t>
  </si>
  <si>
    <t>游港村</t>
  </si>
  <si>
    <t>游港村游港片
优质稻基地配套水利建设2025</t>
  </si>
  <si>
    <t>游港村游港片</t>
  </si>
  <si>
    <t>2025.4</t>
  </si>
  <si>
    <t>游港片水渠清淤硬化1100*0.6*0.8米</t>
  </si>
  <si>
    <t>解决游港村游港片469人农田水利</t>
  </si>
  <si>
    <t>漆市村漆市片2、3组水渠硬化项目</t>
  </si>
  <si>
    <t>对漆市片2、.3组280米长、底宽0.4米、面宽0.6米水渠进行维修及硬化</t>
  </si>
  <si>
    <t>解决了漆市村漆市片2、3组376人农田灌溉条件</t>
  </si>
  <si>
    <t>刘桂片村级道路硬化</t>
  </si>
  <si>
    <t>刘桂片</t>
  </si>
  <si>
    <t>2025.3.10</t>
  </si>
  <si>
    <t>2025.12.18</t>
  </si>
  <si>
    <t>村级430米道路硬化</t>
  </si>
  <si>
    <t>刘桂片村级道路硬化，全长430米，宽5米，厚0.2米，建成后有效改善刘桂片1.2.3.4组村民65户，253人（其中脱贫户、监测户8户，23人）出行及交通安全隐患，经村、支两委、联村领导、党员、群众代表讨论决议将该道路进行硬化处理。</t>
  </si>
  <si>
    <t>西冲村S308至双港片二组危桥拆除重建建设</t>
  </si>
  <si>
    <t>西冲村双港片</t>
  </si>
  <si>
    <t>2025.10.16</t>
  </si>
  <si>
    <t>西冲村S308至双港片二组危桥拆除重建长8米宽4.5米</t>
  </si>
  <si>
    <t>游港村游港片道路硬化项目</t>
  </si>
  <si>
    <t>筻口镇游港村游港片</t>
  </si>
  <si>
    <t>2025.3</t>
  </si>
  <si>
    <t>2025.10</t>
  </si>
  <si>
    <t>对游港片四组150米长、7米宽道路进行硬化</t>
  </si>
  <si>
    <t>解决游港村游港片107人出行方便</t>
  </si>
  <si>
    <t>界岭片一三五组渠道硬化</t>
  </si>
  <si>
    <t>界岭片一、三、五组</t>
  </si>
  <si>
    <t>2025.2</t>
  </si>
  <si>
    <t>界岭片一组渠道长260米，三组300米，五组550米进行渠道硬化</t>
  </si>
  <si>
    <t>解决界岭片一、三、五组的农田水利灌溉条件。受益农户94户356人，受益农田600多亩。其中脱贫户7户13人。</t>
  </si>
  <si>
    <t>漆市村漆市片6-9组下石桥水渠硬化项目</t>
  </si>
  <si>
    <t>对漆市片6-9组296米长、底宽0.4米、面宽0.6米水渠进行维修及硬化</t>
  </si>
  <si>
    <t>解决了漆市村漆市片6-9组455人农田灌溉条件</t>
  </si>
  <si>
    <t xml:space="preserve">筻口居委会新塘水库扩容维修
</t>
  </si>
  <si>
    <t>20251219</t>
  </si>
  <si>
    <t>新塘水库漏水处堤坝新建驳岸，约50米X10米,同时进行清淤扩容</t>
  </si>
  <si>
    <t>303</t>
  </si>
  <si>
    <t>6</t>
  </si>
  <si>
    <t>维修后有效改善92户303人农田灌溉问题，经居支两委、联村领导、党员、群众代表讨论决议机新塘水库扩容及维修。</t>
  </si>
  <si>
    <t>释迦寺村优质稻基地配套水利建设</t>
  </si>
  <si>
    <t>20251101</t>
  </si>
  <si>
    <t>中安片七组水渠清理450米，新建水泥U型槽40规格220米</t>
  </si>
  <si>
    <t>636</t>
  </si>
  <si>
    <t>49</t>
  </si>
  <si>
    <t>解决释迦寺村的农业生产，用水灌溉问题。受益农户69户，受益农田1100多亩。</t>
  </si>
  <si>
    <t>移山村</t>
  </si>
  <si>
    <t>移山村莲塘片门口塘清淤</t>
  </si>
  <si>
    <t>移山村莲塘片九组门口塘7.5亩水面扫障清淤，清淤约2米深</t>
  </si>
  <si>
    <t>106</t>
  </si>
  <si>
    <t>5</t>
  </si>
  <si>
    <t>解决了
移山村
莲塘片村民农业生产</t>
  </si>
  <si>
    <t>公田镇</t>
  </si>
  <si>
    <t>大塅村</t>
  </si>
  <si>
    <t>养生稻种植</t>
  </si>
  <si>
    <t>板桥片</t>
  </si>
  <si>
    <t>培育，除草等日常管护</t>
  </si>
  <si>
    <t>壮大村集体经济</t>
  </si>
  <si>
    <t>受益群众52户其中贫户数及防止返贫监测对象户数24户，脱贫人口数及防止返贫监测对象人口数57人，通过以工代赈，增加收入巩固脱贫成果</t>
  </si>
  <si>
    <t>金盆柚种植</t>
  </si>
  <si>
    <t>芳山、板桥</t>
  </si>
  <si>
    <t>种植面积50亩</t>
  </si>
  <si>
    <t>提高脱贫人口收入</t>
  </si>
  <si>
    <t>受益群众14户其中贫户数及防止返贫监测对象户数5户，脱贫人口数及防止返贫监测对象人口数18人，通过以工代赈，增加收入巩固脱贫成果</t>
  </si>
  <si>
    <t>东淇村</t>
  </si>
  <si>
    <t>毛塅组桥头组</t>
  </si>
  <si>
    <t>毛塅组种植金盆柚20亩；桥头组种植金盆柚10亩</t>
  </si>
  <si>
    <t>壮大村集体经济、提高脱贫人口收入</t>
  </si>
  <si>
    <r>
      <rPr>
        <sz val="9"/>
        <rFont val="宋体"/>
        <charset val="134"/>
      </rPr>
      <t>受益群众</t>
    </r>
    <r>
      <rPr>
        <sz val="9"/>
        <rFont val="宋体"/>
        <charset val="0"/>
      </rPr>
      <t>128</t>
    </r>
    <r>
      <rPr>
        <sz val="9"/>
        <rFont val="宋体"/>
        <charset val="134"/>
      </rPr>
      <t>户其中贫户数及防止返贫监测对象户数</t>
    </r>
    <r>
      <rPr>
        <sz val="9"/>
        <rFont val="宋体"/>
        <charset val="0"/>
      </rPr>
      <t>20</t>
    </r>
    <r>
      <rPr>
        <sz val="9"/>
        <rFont val="宋体"/>
        <charset val="134"/>
      </rPr>
      <t>户，脱贫人口数及防止返贫监测对象人口数</t>
    </r>
    <r>
      <rPr>
        <sz val="9"/>
        <rFont val="宋体"/>
        <charset val="0"/>
      </rPr>
      <t>63</t>
    </r>
    <r>
      <rPr>
        <sz val="9"/>
        <rFont val="宋体"/>
        <charset val="134"/>
      </rPr>
      <t>人，通过以工代赈，增加收入巩固脱贫成果</t>
    </r>
  </si>
  <si>
    <t>东新村</t>
  </si>
  <si>
    <t>油茶基地</t>
  </si>
  <si>
    <t>裕家组后山</t>
  </si>
  <si>
    <t>油茶日常管护</t>
  </si>
  <si>
    <t>加工业</t>
  </si>
  <si>
    <t>飞云村</t>
  </si>
  <si>
    <t>榨油作坊</t>
  </si>
  <si>
    <t>中段组</t>
  </si>
  <si>
    <t>目前本村有种植油茶一千多亩，盘活利用原飞云村小学用来建村办厂房，利用空闲地块建作坊，并建立自己的销售直播间，在销售茶油的同时可以为当地村民销售农副产品，提高群众收入</t>
  </si>
  <si>
    <t>甘田村</t>
  </si>
  <si>
    <t>甘田村大豆种植</t>
  </si>
  <si>
    <t>盘活空闲土地130亩，采用机械进行翻耕整合土地，施肥、锄草、日常维护</t>
  </si>
  <si>
    <t>带动脱贫户和周边零散劳动力就业178人。</t>
  </si>
  <si>
    <t>港口村</t>
  </si>
  <si>
    <t>港口村三淼猪场入股分红</t>
  </si>
  <si>
    <t>港口片</t>
  </si>
  <si>
    <t>三淼猪场入股分红</t>
  </si>
  <si>
    <t>受益群众654户其中贫户数及防止返贫监测对象户数63户，脱贫人口数及防止返贫监测对象人口数165人，通过以工代赈，增加收入巩固脱贫成果</t>
  </si>
  <si>
    <t>公田社区</t>
  </si>
  <si>
    <t>猕猴桃基地后续管理</t>
  </si>
  <si>
    <t>新屋组</t>
  </si>
  <si>
    <t>受益群众21户其中脱贫户数及防止返贫监测对象户数13户，脱贫人口数及防止返贫监测对象人口数28人，通过以工代赈，增加收入巩固脱贫成果。</t>
  </si>
  <si>
    <t>对全镇范围内脱贫户、监测户提供产业奖补</t>
  </si>
  <si>
    <t>带动脱贫户和周边零散劳动力就业80人。</t>
  </si>
  <si>
    <t>其他</t>
  </si>
  <si>
    <t>易地搬迁点资产维修、维护</t>
  </si>
  <si>
    <t>2025·10</t>
  </si>
  <si>
    <t>2025·12</t>
  </si>
  <si>
    <t>对易地搬迁安置点现有资产进行维修与维护</t>
  </si>
  <si>
    <t>横铺村</t>
  </si>
  <si>
    <t>栀子花种植</t>
  </si>
  <si>
    <t>黄田片</t>
  </si>
  <si>
    <t>2025.10.11</t>
  </si>
  <si>
    <t>对20亩山地进行翻耕，种植栀子花，发展村集体产业。</t>
  </si>
  <si>
    <t>受益群众68户其中贫户数及防止返贫监测对象户数2户，脱贫人口数及防止返贫监测对象人口数3人，通过以工代赈，增加收入巩固脱贫成果</t>
  </si>
  <si>
    <t>饶港村</t>
  </si>
  <si>
    <t>丁家茶叶基地后续管理</t>
  </si>
  <si>
    <t>五龙桥村茶园</t>
  </si>
  <si>
    <t>159.7亩茶园补苗、锄草、施肥、剪枝、园区日常维护、排水沟建设</t>
  </si>
  <si>
    <t>带动脱贫户和周边零散劳动力就业140人。</t>
  </si>
  <si>
    <t>塘田村</t>
  </si>
  <si>
    <t>塘田村大棚产业基地藜蒿种植</t>
  </si>
  <si>
    <t>2025.6.18</t>
  </si>
  <si>
    <t>土地流转，带动生产</t>
  </si>
  <si>
    <t>铁山村</t>
  </si>
  <si>
    <t>蒌下黄精种植</t>
  </si>
  <si>
    <t>铺上组</t>
  </si>
  <si>
    <t>补种苗、除草等日常管护；40亩</t>
  </si>
  <si>
    <t>受益群众124户其中贫户数及防止返贫监测对象户数7户，脱贫人口数及防止返贫监测对象人口数42人，通过以工代赈，增加收入巩固脱贫成果</t>
  </si>
  <si>
    <t>五龙桥村</t>
  </si>
  <si>
    <t>小米辣椒种植</t>
  </si>
  <si>
    <t>承包荒田种植小米辣椒80余亩</t>
  </si>
  <si>
    <t>向佳村</t>
  </si>
  <si>
    <t>向佳村三淼猪场入股分红</t>
  </si>
  <si>
    <t>2025.6.5</t>
  </si>
  <si>
    <t>收益分红，资产入股</t>
  </si>
  <si>
    <t>长安村</t>
  </si>
  <si>
    <t>联胜水产养殖</t>
  </si>
  <si>
    <t>向佳片</t>
  </si>
  <si>
    <t>联胜水产养殖扩建15亩土地用于龙虾养殖</t>
  </si>
  <si>
    <t>受益向佳村增加村集体经济，通过以工代赈，增加部分家庭收入巩固脱贫成果</t>
  </si>
  <si>
    <t>集中育秧基地（集体经济）</t>
  </si>
  <si>
    <t>集中育秧大棚基地占地面积40余亩，将种植经济作物，采用“村集体+合作社”的模式，实行五五分红，解决本村村民50人就业</t>
  </si>
  <si>
    <t>东淇港港磡护砌</t>
  </si>
  <si>
    <t>维修改造</t>
  </si>
  <si>
    <t>2025.03.22</t>
  </si>
  <si>
    <t>2025.04.26</t>
  </si>
  <si>
    <t>东淇港沿港90米进行河道清淤，港磡护砌。</t>
  </si>
  <si>
    <t>梅树组道路维修</t>
  </si>
  <si>
    <t>2025/12</t>
  </si>
  <si>
    <t>梅树组1000米道路维修</t>
  </si>
  <si>
    <t>李山水库水利维修</t>
  </si>
  <si>
    <t>2025.11.28</t>
  </si>
  <si>
    <t>将李山水库堤坡进行整修，然后进行硬化，并且对水库内淤泥进行清除，增加库容。</t>
  </si>
  <si>
    <t>铁山源养生稻种植（易地搬迁）</t>
  </si>
  <si>
    <t>2025.3.14</t>
  </si>
  <si>
    <t>2025.11.24</t>
  </si>
  <si>
    <t>茶叶基地日常维护管理、培育（易地搬迁）</t>
  </si>
  <si>
    <t>茶叶基地日常维护管理、培育</t>
  </si>
  <si>
    <t>蒌下黄精种植（易地搬迁）</t>
  </si>
  <si>
    <t>2025.5.25</t>
  </si>
  <si>
    <t>2025.7.15</t>
  </si>
  <si>
    <t>黄精种植</t>
  </si>
  <si>
    <t>曹联组道路拓宽</t>
  </si>
  <si>
    <t>护坡片石护彻，长40米、高3米。</t>
  </si>
  <si>
    <t>全福片1.2.3.4组农田抗旱</t>
  </si>
  <si>
    <t>2025.8.10</t>
  </si>
  <si>
    <t>2025.10.28</t>
  </si>
  <si>
    <t>维护渠道1500多米及100米管道维护，添置抽水设备及人员用工。</t>
  </si>
  <si>
    <t>308线桥梁拓宽建设）</t>
  </si>
  <si>
    <t>东淇港沿港190米进行河道清淤，港磡护砌</t>
  </si>
  <si>
    <t>改善生态环境.农田灌溉</t>
  </si>
  <si>
    <t>受益群众150户其中脱贫户数及防止返贫监测对象户数18户，脱贫人口数及防止返贫监测对象人口数70人，增加收入巩固脫贫成果。</t>
  </si>
  <si>
    <t>进出冷库道路拓宽硬化及门头更换工程</t>
  </si>
  <si>
    <t>飞云片</t>
  </si>
  <si>
    <t>2025.10.8</t>
  </si>
  <si>
    <t>2025.11.13</t>
  </si>
  <si>
    <t>将进出冷库约长30米宽2米水沟进行低涵处理并与现有3米道路一并硬化；同时将现有4米门头改装成5米，并安装铁门便于管理。</t>
  </si>
  <si>
    <t>可冷藏保鲜各类蔬菜、水果、肉类</t>
  </si>
  <si>
    <t>全村850户农户生产种植的农副产品都可得到有效的保藏或保鲜，同时也可等待时机和时价升值，从而创造更高价值与收入</t>
  </si>
  <si>
    <t>山塘清淤护砌（老区发展）</t>
  </si>
  <si>
    <t>港口村佘家组</t>
  </si>
  <si>
    <t>港口村委会</t>
  </si>
  <si>
    <t>该项目为大干冲塘因低涵渗漏，无法蓄水，现对塘堤进行清淤护砌，长度约42米，高2.8米，厚0.1米，水域面积约为1.2亩清淤，塘堤整形及低涵维修，使其能够达到40余亩农田灌溉需求</t>
  </si>
  <si>
    <t>壮大村集体经济，改善农田灌溉，提升村民的生活质量。</t>
  </si>
  <si>
    <t>受益群众36户其中脱贫户数及防止返贫监测对象户数5户，脱贫人口数及防止返贫监测对象人口数17人，通过完善水利及农业基础设施，提升群众种粮积极性，增加收入巩固脱贫成果。</t>
  </si>
  <si>
    <t>姜家冲路渠道新建</t>
  </si>
  <si>
    <t>改造</t>
  </si>
  <si>
    <t>姜家冲</t>
  </si>
  <si>
    <t>公田居委会</t>
  </si>
  <si>
    <t>新建渠道500米，渠道开挖回填，U型槽，24墙护砌。</t>
  </si>
  <si>
    <t>受益群众120户其中脱贫户数及防止返贫监测对象户数15户，脱贫人口数及防止返贫监测对象人口数55人，通过以工代赈，增加收入巩固脱贫成果。</t>
  </si>
  <si>
    <t>横铺村铺兴组花坟坡塘维修</t>
  </si>
  <si>
    <t>横铺片</t>
  </si>
  <si>
    <t>横铺村铺兴组花坟坡塘清淤扩容水面面积新增扩容1亩、低涵重新改造、溢洪道疏通、塘堤加固长35米、高2.7米。</t>
  </si>
  <si>
    <t>改善种植、塘新增恢复灌溉面积5亩，改善灌面积10亩，新增蓄水能力600（立方米抗旱保灌，产业帮扶。</t>
  </si>
  <si>
    <t>受益群众78户其中贫户数及防止返贫监测对象户数6户，脱贫人口数及防止返贫监测对象人口数15人，通过以工代赈，增加收入巩固脱贫成果</t>
  </si>
  <si>
    <t>杨家组门前生活塘维修</t>
  </si>
  <si>
    <t>杨家组</t>
  </si>
  <si>
    <t>205.08.25</t>
  </si>
  <si>
    <t>2025.09.15</t>
  </si>
  <si>
    <t>水塘面积350平米.塘底清污硬化.塘堤长25米.宽21米加固硬化</t>
  </si>
  <si>
    <t>改善村民生产生活用水.提升村民的生活质量</t>
  </si>
  <si>
    <t>受益群众22户其中脱贫户户1户1人，改善农民生活质量.提高农民产业发展.</t>
  </si>
  <si>
    <t>茶叶加工厂房建设</t>
  </si>
  <si>
    <t>2025.10.6</t>
  </si>
  <si>
    <t>新建茶叶加工厂房面积0.6亩，揉茶机、茶叶杀青机、烘干机等茶叶加工设备购置</t>
  </si>
  <si>
    <t>车间建设带动当地劳动力用工，壮大村集体经济。</t>
  </si>
  <si>
    <t>鼓励脱贫（监测）人员种植茶叶，增加收入途经，巩固脱贫成效。</t>
  </si>
  <si>
    <t>全福片港渠清淤、维护</t>
  </si>
  <si>
    <t>抗旱</t>
  </si>
  <si>
    <t>205.06.15</t>
  </si>
  <si>
    <t>2025.07.10</t>
  </si>
  <si>
    <t>维修港渠1.6公里，清淤及维护。</t>
  </si>
  <si>
    <t>增强抗旱规模力度，增加村民收入，增强集体经济发展</t>
  </si>
  <si>
    <t>受益群众1040户其中脱贫户50户152人，改善农民生活质量.提高农民产业发展.</t>
  </si>
  <si>
    <t>养殖业项目</t>
  </si>
  <si>
    <t>鹿角区域发展服务中心</t>
  </si>
  <si>
    <t>中心所有村</t>
  </si>
  <si>
    <t>2025.5.15</t>
  </si>
  <si>
    <t>中心所有监测户和脱贫户庭院经济产业奖补</t>
  </si>
  <si>
    <t>鹿角区域发展服务中心所有脱贫户监测庭院经济产业奖补， 带动脱贫户监测发展庭院经济增收。</t>
  </si>
  <si>
    <t>带动生产</t>
  </si>
  <si>
    <t>养殖业项目奖补</t>
  </si>
  <si>
    <t>荣湾湖村</t>
  </si>
  <si>
    <t>大成片渔池产业道路硬化</t>
  </si>
  <si>
    <t>荣湾湖村大成片</t>
  </si>
  <si>
    <t>大成片渔池产业道路硬化长300米，宽3.5米，C30混凝土硬化20公分厚</t>
  </si>
  <si>
    <t>大成片渔池产业道路硬化长300米、宽3.5米C30混凝土硬化20公分厚，带动产业发展。</t>
  </si>
  <si>
    <t>抗旱水井</t>
  </si>
  <si>
    <t>荣湾湖村大成片十组、孙坞片六组、高峰片一组</t>
  </si>
  <si>
    <t>2025.7.12</t>
  </si>
  <si>
    <t>2025.7.19</t>
  </si>
  <si>
    <t>保持水稻耕种，大成片十组、孙坞片六组（2）、高峰片一组共四口水井，用于水稻灌溉。</t>
  </si>
  <si>
    <t>鹿角村</t>
  </si>
  <si>
    <t>鹿角片付家冲童家塘清淤维修</t>
  </si>
  <si>
    <t>鹿角村付家冲</t>
  </si>
  <si>
    <t>2025.6.2</t>
  </si>
  <si>
    <t>2025.7.13</t>
  </si>
  <si>
    <t>鹿角村付家冲童家塘水面面积约7亩，进行山塘清淤维修、护坡、护栏等基础设施建设</t>
  </si>
  <si>
    <t xml:space="preserve"> 鹿角片付家冲童家塘7亩水面清淤维修，解决鹿角村鹿角片六组组屋场三十多亩水田灌溉以及其他农业用水。</t>
  </si>
  <si>
    <t>种殖业项目</t>
  </si>
  <si>
    <t>金盆柚种植项目（集体经济）</t>
  </si>
  <si>
    <t>2025.7.2</t>
  </si>
  <si>
    <t>2025.12.20</t>
  </si>
  <si>
    <t>村收回集体林场，开垦面积约300亩，总投资约130万种植金盆柚；金盆柚种植由村集体、岳阳志存种植有限公司和杨茂片村民三方共同出资，村集体占股10%，岳阳志存种植有限公司占股70%；杨茂片村民占股20%。金盆柚种植基地四年后挂果成熟出售</t>
  </si>
  <si>
    <t xml:space="preserve">村收回集体林场300亩，金盆柚种植300亩，项目总投资约130万元
</t>
  </si>
  <si>
    <t>抗旱水井新建</t>
  </si>
  <si>
    <t>鹿角村杨茂片、鹿角片、济美片</t>
  </si>
  <si>
    <t>2025.7.22</t>
  </si>
  <si>
    <t>保持水稻耕种，杨茂片、鹿角片、济美片共四口水井新建，用于水稻灌溉。</t>
  </si>
  <si>
    <t>麻塘街道</t>
  </si>
  <si>
    <t>东风村</t>
  </si>
  <si>
    <t>东风村水稻基地抗旱渠道改建</t>
  </si>
  <si>
    <t>东风村村委会</t>
  </si>
  <si>
    <t>东风垸水稻基地抗旱渠道新建（长200米宽0.5米）</t>
  </si>
  <si>
    <t>改善农田灌溉条件</t>
  </si>
  <si>
    <t>直接受益</t>
  </si>
  <si>
    <t>瓜蒌子基地改造扩建</t>
  </si>
  <si>
    <t>瓜蒌子基地打100米深水井一口、新建水塔一座、安装水管</t>
  </si>
  <si>
    <t>金垅村</t>
  </si>
  <si>
    <t>金垅村香莲种植基地项目</t>
  </si>
  <si>
    <t>金垅村村委会</t>
  </si>
  <si>
    <t>基地购置旋耕机1台，肥料一批</t>
  </si>
  <si>
    <t>麻塘街道办事处各村</t>
  </si>
  <si>
    <t>脱贫户、监测户产业奖补</t>
  </si>
  <si>
    <t>2025.3.12</t>
  </si>
  <si>
    <t>2025.9.20</t>
  </si>
  <si>
    <t>麻塘街道办事处</t>
  </si>
  <si>
    <t>对有能力、有意愿参加产业发展的脱贫户、监测户实施产业奖补</t>
  </si>
  <si>
    <t>通过合作社加农户合作模式带动增产增收</t>
  </si>
  <si>
    <t>麻塘村</t>
  </si>
  <si>
    <t>麻塘村新建抗旱深水井项目</t>
  </si>
  <si>
    <t>四新水库、大塘水库</t>
  </si>
  <si>
    <t>麻塘村村委会</t>
  </si>
  <si>
    <t>新钻2口深水井，安装水电管网及深水泵</t>
  </si>
  <si>
    <t>麻塘村入股湖南德利亨新材料科技有限公司分红项目</t>
  </si>
  <si>
    <t>投资50万元入股分红</t>
  </si>
  <si>
    <t>东风村抗旱设施建设项目</t>
  </si>
  <si>
    <t xml:space="preserve"> 新建抗旱井一口，机埠更换抽水设备一套，架设电线约300米</t>
  </si>
  <si>
    <t>金垅村粮食监测基地抗旱设施建设项目</t>
  </si>
  <si>
    <t>机埠（3座）更换部分设备及安装临时抽水设备3套，安装电缆约200米.</t>
  </si>
  <si>
    <t>生产路</t>
  </si>
  <si>
    <t>原种场</t>
  </si>
  <si>
    <t>茶园道路硬化</t>
  </si>
  <si>
    <t>改善原种场眉山韵茶园基础设施。投入10万元，全长400米，宽3米，厚度20公分。</t>
  </si>
  <si>
    <t>改善生产出行条件</t>
  </si>
  <si>
    <t>洞庭村</t>
  </si>
  <si>
    <t>洞庭村铁庄组山塘清淤护砌</t>
  </si>
  <si>
    <t>铁庄组</t>
  </si>
  <si>
    <t>山塘清淤约4亩、片石护砌约50立方米</t>
  </si>
  <si>
    <t>改善稻田灌溉条件，使农户增产增收。</t>
  </si>
  <si>
    <t>麻布山村</t>
  </si>
  <si>
    <t>永和片团结组流家塘维修项目</t>
  </si>
  <si>
    <t>麻布山村
永和片团结组</t>
  </si>
  <si>
    <t>山塘清淤转运3200m³</t>
  </si>
  <si>
    <t>永和片团结组地质灾害治理项目</t>
  </si>
  <si>
    <t>麻布山村永和片团结、友爱、四同组组</t>
  </si>
  <si>
    <t>地质灾害治理200m，开挖转运土方3600m³</t>
  </si>
  <si>
    <t>解决村民住房安全隐患</t>
  </si>
  <si>
    <t>居委会</t>
  </si>
  <si>
    <t>麻塘渔场繁殖一组道路硬化</t>
  </si>
  <si>
    <t>麻塘繁殖一组</t>
  </si>
  <si>
    <t>麻塘渔场</t>
  </si>
  <si>
    <t>路面长400米、宽3米</t>
  </si>
  <si>
    <t>改善群众出行条件</t>
  </si>
  <si>
    <t>新建各公组水渠项目</t>
  </si>
  <si>
    <t>横塘片</t>
  </si>
  <si>
    <t>新建水渠长200米，宽0.4米，高0.5米</t>
  </si>
  <si>
    <t>石子山抗战路（老区发展）</t>
  </si>
  <si>
    <t>石子山</t>
  </si>
  <si>
    <t>2025.10.30</t>
  </si>
  <si>
    <t>2400米道路基础建设：铺设石子、平整、压实</t>
  </si>
  <si>
    <t>改善生产条件、促进增收</t>
  </si>
  <si>
    <t>毛田镇</t>
  </si>
  <si>
    <t>相思村</t>
  </si>
  <si>
    <t>10亩黄精种植，土地流转，翻耕种植人工费用，种苗，肥料，农膜、遮阳网、病虫防治等。</t>
  </si>
  <si>
    <t>发展壮大产业项目，提高集体经济收入</t>
  </si>
  <si>
    <t>黄道村</t>
  </si>
  <si>
    <t>甘云公路黄道村段拓宽升级项目</t>
  </si>
  <si>
    <t>甘云路黄道村段4.9公里， 裁弯切直土石方、 浆砌石堪、 管道埋设、 破路平整、 沿线其他设施完善等。</t>
  </si>
  <si>
    <t>完善道路设施，方便群众出行</t>
  </si>
  <si>
    <t>黄茶产业基地项目</t>
  </si>
  <si>
    <t>110亩黄茶基地维护，肥料、病虫防治，人工，基地道路维修</t>
  </si>
  <si>
    <t>白若村</t>
  </si>
  <si>
    <t>白若金稻水稻种植</t>
  </si>
  <si>
    <t>480亩水稻种植，包括种子，薄模，软盘，胶条，化肥，杀草药，耕田机，杂工等。</t>
  </si>
  <si>
    <t>加工厂建设</t>
  </si>
  <si>
    <t>李塅村</t>
  </si>
  <si>
    <t>众诚发艺项目（集体经济）</t>
  </si>
  <si>
    <t>众诚发艺假发厂新增车间扩大建设，扩大规模，利用村里现有空闲地，在原假发厂边可以扩大建设300平方左右，可增加村集体经济收入15万元左右</t>
  </si>
  <si>
    <t>棉花基地产业路建设</t>
  </si>
  <si>
    <t>600米产业路的基础开挖，土地平整。</t>
  </si>
  <si>
    <t>中药材种植</t>
  </si>
  <si>
    <t>中药村种植20亩，土地流转，白芨种苗，黄精种人工。</t>
  </si>
  <si>
    <t>中兴村</t>
  </si>
  <si>
    <t>艾叶种植</t>
  </si>
  <si>
    <t>20亩艾叶种植，土地流转，挖机平整，土地翻耕，种苗，人工，肥料，维护除草，机耕路维修。</t>
  </si>
  <si>
    <t>芭蕉村</t>
  </si>
  <si>
    <t>芭蕉村油茶基地建设</t>
  </si>
  <si>
    <t>80亩油茶基地开垦种植，包括翻垦，施肥，培苗，除草，灌溉等</t>
  </si>
  <si>
    <t>下屋组断头路建设</t>
  </si>
  <si>
    <t>200米长， 5米宽的断头路硬化</t>
  </si>
  <si>
    <t>西台村</t>
  </si>
  <si>
    <t>西台村田花组至云塅公路维修</t>
  </si>
  <si>
    <t>4.2公里路有5处路面或路基等水毁损害点维修</t>
  </si>
  <si>
    <t>西台村优质水稻种植</t>
  </si>
  <si>
    <t>560亩优质水稻种植，包括种子，购育秧软盘，购薄膜，秧田机械平整工资。</t>
  </si>
  <si>
    <t>英桥村</t>
  </si>
  <si>
    <t>依托现有140亩黄桃基地，在现有黄桃基地上实现黄精种植80亩，包括种苗，肥料、病虫防治，锄草，人工等。</t>
  </si>
  <si>
    <t>农村供水保障设施建设</t>
  </si>
  <si>
    <t>英桥村桃洞片大条组安全饮水工程</t>
  </si>
  <si>
    <t>建深水井，蓄水池， 铺设供水管道</t>
  </si>
  <si>
    <t>解决安全饮水，保障居民用水</t>
  </si>
  <si>
    <t>卢塅村</t>
  </si>
  <si>
    <t>卢塅村棉花种植</t>
  </si>
  <si>
    <t>开垦荒地 60 亩种植棉花开垦荒地 60 亩种植棉花（土地平整、翻耕、深松、土地改良、灌溉沟渠修整，化肥农药地膜购买，种子消毒，播种采棉加工人工等）</t>
  </si>
  <si>
    <t>南冲村</t>
  </si>
  <si>
    <t>界头片茶叶种植</t>
  </si>
  <si>
    <t>30亩茶叶种植，包括抛荒土地挖机开垦 ，人工清沟整垅，栽种茶苗，除草施肥，挖机修路，人工挖沟安装灌溉用水管道等。</t>
  </si>
  <si>
    <t>南冲村界头片老屋组产业路墈护砌</t>
  </si>
  <si>
    <t>0.15公里路墈护砌</t>
  </si>
  <si>
    <t>毛田水库渠道维修</t>
  </si>
  <si>
    <t>用于毛田镇饮用水源毛田水库东、西渠道维修，全长1000米</t>
  </si>
  <si>
    <t>完善渠道基础设施，优化水利功能</t>
  </si>
  <si>
    <t>云山村</t>
  </si>
  <si>
    <t>云山村柏树组至红米洞公路拓宽硬化</t>
  </si>
  <si>
    <t>拓宽机耕路面到7米， 硬化路面6米宽2公里</t>
  </si>
  <si>
    <t>生姜种植</t>
  </si>
  <si>
    <t>30亩生姜种植基地开垦与种植，包括机耕路，人工，生姜种，土地流转，土地整理，排水系统。</t>
  </si>
  <si>
    <t>鸣山村</t>
  </si>
  <si>
    <t>鸣山村枫树组甘垅新修公路</t>
  </si>
  <si>
    <t>新修公路长1. 2公里</t>
  </si>
  <si>
    <t>鸣山村枫树组长坡山塘维修</t>
  </si>
  <si>
    <t>山塘低涵改造、 清淤扩容、 堤坡护砌</t>
  </si>
  <si>
    <t>完善山塘渠道基础设施，优化水利功能</t>
  </si>
  <si>
    <t>鸣山村茶山种植产业发展</t>
  </si>
  <si>
    <t>黄茶基地48亩维护管理，扩建20亩，土地流转，基地维护、施肥、病虫防治、抗旱、锄草、剪枝等，基地扩建20亩</t>
  </si>
  <si>
    <t>道仁村</t>
  </si>
  <si>
    <t>道仁村金盆柚种植维护</t>
  </si>
  <si>
    <t>40亩金盆柚种植，补苗，施肥，锄草，杀虫，自动灌溉设备维护等</t>
  </si>
  <si>
    <t>道仁村道田线公路水毁公路维修</t>
  </si>
  <si>
    <t>路面、 路基维修5公里</t>
  </si>
  <si>
    <t>小港村</t>
  </si>
  <si>
    <t>小港村安全饮水项目</t>
  </si>
  <si>
    <t>安全饮水工程，用于打深水井和蓄水池建设，铺设水管至屋场。</t>
  </si>
  <si>
    <t>黄精种植基地维护项目</t>
  </si>
  <si>
    <t>80亩黄精中药材基地维护</t>
  </si>
  <si>
    <t>小港村金盆柚种植后续维护</t>
  </si>
  <si>
    <t>120亩金盆柚种植基地后续维护和管理，用于基地道路维护，清沟，灌溉用水，除草，施肥，修枝，除虫等维护工程。</t>
  </si>
  <si>
    <t>孟城村</t>
  </si>
  <si>
    <t>孟城村黄茶基地维护</t>
  </si>
  <si>
    <t>30亩黄茶基地维护与10亩扩种，包括开荒，人工，施肥，除草，灌溉等。</t>
  </si>
  <si>
    <t>孟城村文洞片大平组道路拓宽</t>
  </si>
  <si>
    <t>300米水泥路硬化</t>
  </si>
  <si>
    <t>毛田村</t>
  </si>
  <si>
    <t>金盆柚水果
种植基地建设</t>
  </si>
  <si>
    <t>50亩金盆柚水果种植基地维护，包括人工，施肥，除草，灌溉，砌磡等。</t>
  </si>
  <si>
    <t>毛田村毛田片安全饮水</t>
  </si>
  <si>
    <t>建深水井一口， 维修供水管道800米</t>
  </si>
  <si>
    <t>珠港村</t>
  </si>
  <si>
    <t>药材种植产业发展</t>
  </si>
  <si>
    <t>种植中药材天麻20亩，包括土地流转，翻耕种植，购买种苗，肥料，农膜、遮阳网、病虫防治等。</t>
  </si>
  <si>
    <t>珠港村九龙片青冲水库维修工程</t>
  </si>
  <si>
    <t>清淤、 低涵卧管维修、 外坡护砌， 维修</t>
  </si>
  <si>
    <t>完善山塘基础设施，优化水利功能</t>
  </si>
  <si>
    <t>用于“两有人员”、脱贫户和监测户的产业奖补</t>
  </si>
  <si>
    <t>通过给脱贫户，监测户发放鸡苗，增加收入</t>
  </si>
  <si>
    <t>安置点后续资产管护</t>
  </si>
  <si>
    <t>用于全镇11个6户以上易地扶贫搬迁安置点后续资产维护与管理</t>
  </si>
  <si>
    <t>发展壮大产业项目，提高居民收入</t>
  </si>
  <si>
    <t>八斗安置点后续资产管护（易地搬迁）</t>
  </si>
  <si>
    <t xml:space="preserve"> 用于八斗安置点资产管护，涉及安置点范围内的艾叶种植基地维护、茶叶基地维护、艾叶加工车间相关附属配套建设。</t>
  </si>
  <si>
    <t>农村基础设施（含产业配套基础设施）</t>
  </si>
  <si>
    <t>农村道路建设（通村路、通户路、小型桥梁等）</t>
  </si>
  <si>
    <t>荷塘组公路塌方维修</t>
  </si>
  <si>
    <t>预埋100#高压涵洞20米、土方转运2000方、路面混泥土硬化200平方</t>
  </si>
  <si>
    <t>安全出行</t>
  </si>
  <si>
    <t>水产养殖苗塘扩建</t>
  </si>
  <si>
    <t>苗塘清淤扩容5亩、修筑堤坝50米、堤坝修建砖混结构挡土墙</t>
  </si>
  <si>
    <t>村集体增收，用于改善人居环境，及脱贫户等困难群体的救助</t>
  </si>
  <si>
    <t>毛田片坡头组山塘维修</t>
  </si>
  <si>
    <t>3口饮用水山塘清淤</t>
  </si>
  <si>
    <t>解决山塘蓄水安全和灌溉</t>
  </si>
  <si>
    <t>毛田片坡头组安全饮水工程</t>
  </si>
  <si>
    <t>新建过滤池，管道铺埋等</t>
  </si>
  <si>
    <t>方便用水</t>
  </si>
  <si>
    <t>南冲片大屋组门口塘维修</t>
  </si>
  <si>
    <t>塘内清淤，塘磡片石护砌</t>
  </si>
  <si>
    <t>下屋组石墈护砌</t>
  </si>
  <si>
    <t>104米长，7米高挡土墙</t>
  </si>
  <si>
    <t>云山村联合片柏树组安全饮水项目</t>
  </si>
  <si>
    <t>水井扩容，加固，水管更换，铺设</t>
  </si>
  <si>
    <t>相思村同乐片余家组安全饮水工程</t>
  </si>
  <si>
    <t>新建蓄水池，过滤池，管道铺埋等</t>
  </si>
  <si>
    <t>中兴村中毛片公铺组公路拓宽护砌</t>
  </si>
  <si>
    <t>长29米，高2.6米，底宽1.5米，面宽0.6米</t>
  </si>
  <si>
    <t>黄道村爱国片李景山山塘护砌维修</t>
  </si>
  <si>
    <t>清淤,山塘护砌维修</t>
  </si>
  <si>
    <t>荣家湾街道</t>
  </si>
  <si>
    <t>城东村</t>
  </si>
  <si>
    <t>城东村大冲片张家门前塘维修</t>
  </si>
  <si>
    <t>大冲片五组张家门前塘维修，塘面积5亩清淤0.5米深，塘堤护砌防漏。</t>
  </si>
  <si>
    <t>大冲片五组张家门前塘维修，塘面积5亩清淤0.5米深，塘堤护砌防漏；受益水田面积40亩，预计每亩增产100斤；受益群众21户72人，其中脱贫户2户4人。</t>
  </si>
  <si>
    <t>群众水稻种植受益，受益水稻面积40亩，预计每亩增产100斤。</t>
  </si>
  <si>
    <t>城东村群星片道路拓宽</t>
  </si>
  <si>
    <t>群星片一组通组道路1.2公里拓宽至4.5米。包括路基拓宽，路面硬化，硬化0.2米。</t>
  </si>
  <si>
    <t>群星片一组通组道路1.2公里拓宽至4.5米。包括路基拓宽，路面硬化，硬化0.2米；建成后加快农资流通速度，增加群众收入，解决群众出行安全问题，提升群众幸福䶠与获得感；受益人口31户106人，其中脱贫户3户11人。</t>
  </si>
  <si>
    <t>群众参与投工投劳增加收入，改建后解决群众出行安全问题，加快农资流通速度，增加收入。</t>
  </si>
  <si>
    <t>大毛家湖渔场</t>
  </si>
  <si>
    <t>大毛家湖渔场孵化场道路硬化</t>
  </si>
  <si>
    <t>大毛家湖渔场孵化场道路硬化160米，硬化0.2米。</t>
  </si>
  <si>
    <t>大毛家湖渔场孵化场道路硬化160米，硬化0.2米，解决群众出行安全问题，加快农资流通，增加收入。受益群众160户605人，其中脱贫户8户19人。</t>
  </si>
  <si>
    <t>群众参与投工投劳，增加收入。加快农资流通，增加收入。</t>
  </si>
  <si>
    <t>东方村</t>
  </si>
  <si>
    <t>东方村泥家湖渠道修建</t>
  </si>
  <si>
    <t>东方村泥家湖</t>
  </si>
  <si>
    <t>东方村泥家湖渠道修建全长268米、宽1米，深80公分。</t>
  </si>
  <si>
    <t>东方村泥家湖渠道修建全长268米、宽1米，深80公分，切实解决村民鱼池菜地灌溉困难。总投资55000万元，受益群众30户102人脱贫户1户3人。</t>
  </si>
  <si>
    <t>群众鱼池引水，菜地灌溉受益。</t>
  </si>
  <si>
    <t>六合垸村</t>
  </si>
  <si>
    <t>六合垸村沿河片灌溉水渠建设</t>
  </si>
  <si>
    <t>六合垸村沿河片</t>
  </si>
  <si>
    <t>2025.3.30</t>
  </si>
  <si>
    <t>渠道长700米，宽0.5米，灌溉水亩420亩。</t>
  </si>
  <si>
    <t>改建沿河片渠道，长700米，宽0.5米；受益灌溉水田面积420亩；受益群众76户372人，其中脱贫户21户62人。</t>
  </si>
  <si>
    <t>群众水稻种植受益，预计亩增产100斤。</t>
  </si>
  <si>
    <t>欣荣村</t>
  </si>
  <si>
    <t>欣荣村东庄片蜈蚣塘清淤维修</t>
  </si>
  <si>
    <t>东庄片杰四欧蜈蚣塘5亩水塘清淤护砌，取淤1.2米4000立方米，护砌600平方米。</t>
  </si>
  <si>
    <t>东庄片杰四欧蜈蚣塘5亩水塘清淤护砌，取淤1.2米4000立方米，护砌600平方米；改善下游水田灌溉条件，受益水田60亩，预计亩增产100斤；受益群众56户203人，其中脱贫户4户15人。</t>
  </si>
  <si>
    <t>群众水稻种植受益，受益面积60亩，预计亩增产100斤。</t>
  </si>
  <si>
    <t>兴园村</t>
  </si>
  <si>
    <t>兴园村跃进片陈塘堰机耕桥重建</t>
  </si>
  <si>
    <t>跃进片陈塘堰机耕桥旧桥拆除重建，桥长8米，宽3.5米。</t>
  </si>
  <si>
    <t>跃进片陈塘堰机耕桥旧桥拆除重建，桥长8米，宽3.5米,解决群众农业机械通行问题，方便耕种；受益群众35户120人，其中脱贫户2户6人。</t>
  </si>
  <si>
    <t>改善40亩土地种植条件，解决农业机械通行问题，群众水稻种植长期受益。</t>
  </si>
  <si>
    <t>友爱村</t>
  </si>
  <si>
    <t>友爱村金沙堰桥梁建设</t>
  </si>
  <si>
    <t>友爱片胡再如屋场</t>
  </si>
  <si>
    <t>友爱片胡再如屋场金沙堰桥涵洞重建，全长12米，宽3米。</t>
  </si>
  <si>
    <t>友爱片胡再如屋场金沙堰桥涵重建，全长12米，宽3米；受益水田面积200亩，解决村民耕种困难；受益群众92户306人，其中脱贫户5户14人。</t>
  </si>
  <si>
    <t>群众水稻种植受益，受益面积200亩，方便机械进出，预计亩增产100斤。</t>
  </si>
  <si>
    <t>岳武村</t>
  </si>
  <si>
    <t>岳武村金盆柚基地</t>
  </si>
  <si>
    <t>岳武村金盆柚种植基地续建，村集体流转120亩林地进行金盆柚种植后，树苗补苗、施肥、除草、打药以及浇灌等后期管理。</t>
  </si>
  <si>
    <t>岳武村金盆柚种植基地续建，村集体流转120亩林地进行金盆柚种植后，树苗补苗、施肥、除草、打药以及浇灌等后期管理。受益群众100户405人，其中脱贫户28户76人。预计挂果后每年增加村集体经济收入20万。</t>
  </si>
  <si>
    <t>带动群众发展特色种植业，吸纳群众务工务劳。</t>
  </si>
  <si>
    <t>公诚村</t>
  </si>
  <si>
    <t>公诚村金盆柚基地</t>
  </si>
  <si>
    <t>入股公诚村金盆柚基地项目，基地共种植金盆柚670亩，由公诚村出资60万元，采取入股模式，收益为固定分红，分红期自2028年开始至2037年结束共10年，每年固定分红8万元，分红收益增加村集体经济收入。</t>
  </si>
  <si>
    <t>入股公诚村金盆柚基地项目，流转土地670亩进行水肥一体化建设，发展金盆柚产业；收益为固定分红，分红期自2028年开始至2037年结束共10年，每年固定分红8万元，分红收益增加村集体经济收入。受益群众60户308人，其中脱贫户4户15人。</t>
  </si>
  <si>
    <t>土地流转增加群众租金收入，带动群众投工投劳增加工资收入，产业基地收入增加村集体经济收入。</t>
  </si>
  <si>
    <t>东方村新建片王松港机埠建设</t>
  </si>
  <si>
    <t>东方村建新片</t>
  </si>
  <si>
    <t>东方村新建片王松港新建机埠，包括排渍水沟改造，水塘清淤。</t>
  </si>
  <si>
    <t>受益水田面积120亩，预计亩增产100斤。受益群众300人，其中脱贫户8人。</t>
  </si>
  <si>
    <t>群众水稻种植受益</t>
  </si>
  <si>
    <t>公诚村金星机埠渠道延伸工程</t>
  </si>
  <si>
    <t>公诚村金星片</t>
  </si>
  <si>
    <t>公诚村金星机埠渠道延伸工程，共延伸400米，采取挖机深挖，埋设50#PE管道。</t>
  </si>
  <si>
    <t>受益灌溉面积2000余亩，改善灌溉条件，预计每亩增产100斤。受益群众1500人，其中脱贫人口106人。</t>
  </si>
  <si>
    <t>文发村</t>
  </si>
  <si>
    <t>文发村青莲片一组道路建设</t>
  </si>
  <si>
    <t>文发村青莲片</t>
  </si>
  <si>
    <t>文发村青莲片一组130米道路硬化，其中新建驳岸60米，硬化20公分。</t>
  </si>
  <si>
    <t>改善群众出行条件，加快农资流通速度，提升群众幸福感、获得感；受益人口510人，其中脱贫户11人。</t>
  </si>
  <si>
    <t>改善群众出行条件，加快农资流通速度。</t>
  </si>
  <si>
    <t>文发村五爱片闵吴屋产业路</t>
  </si>
  <si>
    <t>文发村五爱片</t>
  </si>
  <si>
    <t>文发村五爱片闵吴屋产业路建设，长200米，宽3.5米。</t>
  </si>
  <si>
    <t>改建完成后方便农机与农资进出，受益水田面积150亩。</t>
  </si>
  <si>
    <t>六合垸村沿河片二组产业路</t>
  </si>
  <si>
    <t>六合垸村沿河片二组产业路建设，长260米，宽3米。</t>
  </si>
  <si>
    <t>改建完成后方便农机与农资进出，受益水田面积70亩，养殖面积40亩</t>
  </si>
  <si>
    <t>荣鹿新村</t>
  </si>
  <si>
    <t>荣鹿新村葵花片七组门口塘清淤护砌</t>
  </si>
  <si>
    <t>荣鹿新村葵花片</t>
  </si>
  <si>
    <t>荣鹿新村葵花片七组门口塘清淤1.5米，包括护砌100米，低涵建设。</t>
  </si>
  <si>
    <t>清淤维修后改善60亩水田灌溉条件，预计亩每年增收100斤；受益群众40户130人，其中脱贫户1户3人。</t>
  </si>
  <si>
    <t>荣鹿新村王鸽养殖</t>
  </si>
  <si>
    <t>与本村村民刘爱良利用闲置猪场改造后合作进行王鸽养殖，总投资46万元。包括鸽舍改造，1000对种鸽引进，饲料购买以及其他配套设施建设，</t>
  </si>
  <si>
    <t>受益群众86人，其中脱贫户2户6人，预计年增加村集体经济收入5万元。</t>
  </si>
  <si>
    <t>群众务工收益，村集体经济收入增加</t>
  </si>
  <si>
    <t>牛皋村</t>
  </si>
  <si>
    <t>牛皋村幸福片水稻基地建设</t>
  </si>
  <si>
    <t>牛皋村幸福片</t>
  </si>
  <si>
    <t>牛皋村幸福片水稻基地配套幸福机埠管道延伸工程，机埠建成后惠及2100人，其中脱贫户98人，灌溉水田面积1100亩，旱地1300亩。</t>
  </si>
  <si>
    <t>受益灌溉水田面积1100亩，旱地1300亩，预计亩增产100斤。机埠建成后惠及2100人，其中脱贫户98人。</t>
  </si>
  <si>
    <t>公诚村许家优质稻基地建设</t>
  </si>
  <si>
    <t>公诚村许家优质稻基地一机埠270渠道维修，挖机深挖埋设PE500管道。工程预算13万元，工程内容包括渠道砍青、挖沟、铺设管道、弃土回填等。</t>
  </si>
  <si>
    <t>受益水稻面积400亩，亩增产100斤。受益人口506人，其中脱贫人口41人</t>
  </si>
  <si>
    <t>公诚村富强片三组至五组道路拓宽硬化</t>
  </si>
  <si>
    <t>公诚村富强片</t>
  </si>
  <si>
    <t>公诚村富强片三组至五组道路拓宽硬化，路长220米，拓宽至4.5米，部分路面板块维修。</t>
  </si>
  <si>
    <t>解决群众出行安全问题，加快农资流通，增加收入。</t>
  </si>
  <si>
    <t>友爱村群合片优质稻基地建设</t>
  </si>
  <si>
    <t>友爱村群合片</t>
  </si>
  <si>
    <t>友爱村群合片七组优质稻基地新建机埠，工程预算40万元，工程内容为挡土墙高7米*长10米，底宽3米，面宽0.6米；机房建设，灌溉渠长350米；电力设备架线长150米；配套电机、抽水设备。</t>
  </si>
  <si>
    <t>受益水田240亩，每亩优质稻增产100斤。受益人口305人，其中脱贫户4户9人。</t>
  </si>
  <si>
    <t>岳武村共同片至滨湖片主干道提质改造</t>
  </si>
  <si>
    <t>岳武村共同片至滨湖片主干道提质改造工程，全长3公里，宽4.5米，厚20公分。主要建设内容为板块维修，部分路段拓宽硬化。</t>
  </si>
  <si>
    <t>全街道</t>
  </si>
  <si>
    <t>荣家湾街道产业奖补</t>
  </si>
  <si>
    <t>对有产业发展意愿的脱贫户、监测对象发放产业启动资金或对产业发展具有一定规模、增收效果好的脱贫户、监测对象，以家庭为单位发放产业奖励补助，鼓励其发展产业致富。</t>
  </si>
  <si>
    <t>监测户，脱贫户发展产业增收奖补</t>
  </si>
  <si>
    <t>光伏电站建设</t>
  </si>
  <si>
    <t>新开镇</t>
  </si>
  <si>
    <t>万福村</t>
  </si>
  <si>
    <t>村企合作433KW光伏电站项目</t>
  </si>
  <si>
    <t>2025.4.26</t>
  </si>
  <si>
    <t>2025.5.21</t>
  </si>
  <si>
    <t>新开镇政府</t>
  </si>
  <si>
    <t>入股村企共同投资150万在岳阳混凝土公司屋顶共建的433KW光伏电站，占股8%,通过发电收益增加村集体收入。</t>
  </si>
  <si>
    <t>带动村级集体经济每年收入1.6万元，收益期25年，累计收益38万元。</t>
  </si>
  <si>
    <t>带动村级集体经济每年收入1.6万元</t>
  </si>
  <si>
    <t>马山村</t>
  </si>
  <si>
    <t>马店村</t>
  </si>
  <si>
    <t>县交通局</t>
  </si>
  <si>
    <t>共和村</t>
  </si>
  <si>
    <t>友谊村</t>
  </si>
  <si>
    <t>发改局</t>
  </si>
  <si>
    <t>镇政府</t>
  </si>
  <si>
    <t>“两有对象”产业帮扶项目</t>
  </si>
  <si>
    <t>2025.5.12</t>
  </si>
  <si>
    <t>2025.06.12</t>
  </si>
  <si>
    <t>给全镇“两有对象”输送鸡苗和猪苗，增加家庭收入</t>
  </si>
  <si>
    <t>给全镇脱贫户、监测户增收增产。</t>
  </si>
  <si>
    <t>新开镇油桐产业发展基地</t>
  </si>
  <si>
    <t>马店、新开、友谊、马山390亩油桐项目基地剪枝、除草
友谊、马店油桐基地集中施肥。</t>
  </si>
  <si>
    <t>带动马店、新开、友谊、马山油桐项目增收、增产。</t>
  </si>
  <si>
    <t>龙湾村</t>
  </si>
  <si>
    <t>龙湾村王鸽养殖基地</t>
  </si>
  <si>
    <t>2025.08.15</t>
  </si>
  <si>
    <t>村社共同投资80余万元，建设王鸽养殖基地，发展王鸽产业，增加村集体收入。</t>
  </si>
  <si>
    <t>带动周边经济发展和解决有劳动能力的贫困户就业。促进脱贫户、监测户多渠道长期稳定收益增收</t>
  </si>
  <si>
    <t>带动周边经济发展和解决有劳动能力的贫困户就业。</t>
  </si>
  <si>
    <t>金丝皇菊种植项目（集体经济）</t>
  </si>
  <si>
    <t>村集体流转280亩土地，以土地和资金入股，与企业合作种植，按股份比例分成。项目建成当年即可产生收益，预估年收益约为30万元/年，其中村集体收益12万/年</t>
  </si>
  <si>
    <t>常山村</t>
  </si>
  <si>
    <t>七星二组新旧二塘维修</t>
  </si>
  <si>
    <t>2025.08.03</t>
  </si>
  <si>
    <t>2025.08.30</t>
  </si>
  <si>
    <t>水利局</t>
  </si>
  <si>
    <t>七星二组新旧二塘起污、塘堤加固、底涵重建</t>
  </si>
  <si>
    <t>解决了村民农田灌溉用水和生活用水</t>
  </si>
  <si>
    <t>永安片陶铺组门口道路硬化</t>
  </si>
  <si>
    <t>2025.07.15</t>
  </si>
  <si>
    <t>交通局</t>
  </si>
  <si>
    <t>项目全程约195米，平均宽约3.6米进行清基、预埋5道下水管道，并对全程硬化（厚度约18-20公分）预计投入9.5万元左右</t>
  </si>
  <si>
    <t>改善道路坑烂不堪的现状，联通毛山至坎屋道路，为村民生产生活创造优质环境。</t>
  </si>
  <si>
    <t>“两有对象”产业奖补，给全镇脱贫户、监测户输送鸡苗、猪等</t>
  </si>
  <si>
    <t>林下养鸡项目</t>
  </si>
  <si>
    <t>投入30万，建设年产12000只林下散养母鸡基地，通过“公司+村集体”模式，实行订单式回收，增加村集体收入</t>
  </si>
  <si>
    <t>带动、引领全村种养业发展</t>
  </si>
  <si>
    <t>光伏项目</t>
  </si>
  <si>
    <t>利用村空置区域或企业闲置屋场，安装光伏，增加村集体收入</t>
  </si>
  <si>
    <t>利用村空置区域或企业闲置屋场，安装光伏，增加村集体收入，并依靠结余费用用作于全村各项公益事业。</t>
  </si>
  <si>
    <t>增加村集体收入，</t>
  </si>
  <si>
    <t>村集体农机社会化服务</t>
  </si>
  <si>
    <t>购置一台秸杆回收机，与大户签订承包协议，推广秸杆回收利用，增加村集体收入</t>
  </si>
  <si>
    <t>加强机械规范使用，提高效益，促使该产业能得到有效发展，带动、引领全村种植业发展。</t>
  </si>
  <si>
    <t>带动、引领全村种植业发展。</t>
  </si>
  <si>
    <t>2025.8.26</t>
  </si>
  <si>
    <t>2025.12.22</t>
  </si>
  <si>
    <t>投入20万，建设年产10000只林下散养母鸡基地，通过“公司+村集体”模式，实行订单式回收，增加村集体收入</t>
  </si>
  <si>
    <t>增加村集体收入</t>
  </si>
  <si>
    <t>村企合作光伏</t>
  </si>
  <si>
    <t>2025.5.26</t>
  </si>
  <si>
    <t>2025.9.22</t>
  </si>
  <si>
    <t>村集体投资20万与光伏公司共同投资，在新开米厂宿舍楼安装130千瓦光伏电站，按股份获得收益。</t>
  </si>
  <si>
    <t>收益形成后帮扶脱贫户8户20人增收，增加集体经济收入</t>
  </si>
  <si>
    <t>青岗片五组道路硬化</t>
  </si>
  <si>
    <t>道路全长约500米硬化，宽4米厚0.2米，预计投入资金18万余元。</t>
  </si>
  <si>
    <t>为解决青岗片三四五组村民安全出行，保证进出车辆畅通 解决青岗片三四五组村民安全出行，其中脱贫户4户，11人。</t>
  </si>
  <si>
    <t>解决青岗片三四五组村民安全出行，其中脱贫户4户，11人。</t>
  </si>
  <si>
    <t>马店片二组塘坡塘清淤、塘堤加固</t>
  </si>
  <si>
    <t>塘堤加固、周围驳岸，塘堤清淤，预计投入资金3.5万元。</t>
  </si>
  <si>
    <t>为解决马店片二三四五组农田灌溉，确保农户正常生产。</t>
  </si>
  <si>
    <t>配套基础设施</t>
  </si>
  <si>
    <t>新堰渠道维修</t>
  </si>
  <si>
    <t>船山片新屋组</t>
  </si>
  <si>
    <r>
      <rPr>
        <sz val="9"/>
        <rFont val="宋体"/>
        <charset val="134"/>
      </rPr>
      <t>堰坝护砌，</t>
    </r>
    <r>
      <rPr>
        <sz val="9"/>
        <rFont val="Times New Roman"/>
        <charset val="134"/>
      </rPr>
      <t>200</t>
    </r>
    <r>
      <rPr>
        <sz val="9"/>
        <rFont val="宋体"/>
        <charset val="134"/>
      </rPr>
      <t>米渠道维修</t>
    </r>
  </si>
  <si>
    <r>
      <rPr>
        <sz val="9"/>
        <rFont val="宋体"/>
        <charset val="134"/>
      </rPr>
      <t>解决新屋组、宋家组、船山组</t>
    </r>
    <r>
      <rPr>
        <sz val="9"/>
        <rFont val="Times New Roman"/>
        <charset val="134"/>
      </rPr>
      <t>80</t>
    </r>
    <r>
      <rPr>
        <sz val="9"/>
        <rFont val="宋体"/>
        <charset val="134"/>
      </rPr>
      <t>户</t>
    </r>
    <r>
      <rPr>
        <sz val="9"/>
        <rFont val="Times New Roman"/>
        <charset val="134"/>
      </rPr>
      <t>350</t>
    </r>
    <r>
      <rPr>
        <sz val="9"/>
        <rFont val="宋体"/>
        <charset val="134"/>
      </rPr>
      <t>人的种粮用水灌溉问题</t>
    </r>
  </si>
  <si>
    <r>
      <rPr>
        <sz val="9"/>
        <rFont val="宋体"/>
        <charset val="134"/>
      </rPr>
      <t>带动新屋组、宋家组、船山组80户350人，其中脱贫户5户1</t>
    </r>
    <r>
      <rPr>
        <sz val="9"/>
        <rFont val="Times New Roman"/>
        <charset val="134"/>
      </rPr>
      <t>5</t>
    </r>
    <r>
      <rPr>
        <sz val="9"/>
        <rFont val="宋体"/>
        <charset val="134"/>
      </rPr>
      <t>人</t>
    </r>
  </si>
  <si>
    <t>老挖塘清淤过水涵建设</t>
  </si>
  <si>
    <t>增蓄扩容</t>
  </si>
  <si>
    <t>常山片十三组</t>
  </si>
  <si>
    <r>
      <rPr>
        <sz val="9"/>
        <rFont val="宋体"/>
        <charset val="134"/>
      </rPr>
      <t>埋设</t>
    </r>
    <r>
      <rPr>
        <sz val="9"/>
        <rFont val="Times New Roman"/>
        <charset val="134"/>
      </rPr>
      <t>80Cm</t>
    </r>
    <r>
      <rPr>
        <sz val="9"/>
        <rFont val="宋体"/>
        <charset val="134"/>
      </rPr>
      <t>涵</t>
    </r>
    <r>
      <rPr>
        <sz val="9"/>
        <rFont val="Times New Roman"/>
        <charset val="134"/>
      </rPr>
      <t>10</t>
    </r>
    <r>
      <rPr>
        <sz val="9"/>
        <rFont val="宋体"/>
        <charset val="134"/>
      </rPr>
      <t>米，清涵</t>
    </r>
    <r>
      <rPr>
        <sz val="9"/>
        <rFont val="Times New Roman"/>
        <charset val="134"/>
      </rPr>
      <t>800</t>
    </r>
    <r>
      <rPr>
        <sz val="9"/>
        <rFont val="宋体"/>
        <charset val="134"/>
      </rPr>
      <t>立方米</t>
    </r>
  </si>
  <si>
    <t>解决下游群众灌溉用水，和生活用水的需求。</t>
  </si>
  <si>
    <r>
      <rPr>
        <sz val="9"/>
        <rFont val="宋体"/>
        <charset val="134"/>
      </rPr>
      <t>带动十三组</t>
    </r>
    <r>
      <rPr>
        <sz val="9"/>
        <rFont val="Times New Roman"/>
        <charset val="134"/>
      </rPr>
      <t>30</t>
    </r>
    <r>
      <rPr>
        <sz val="9"/>
        <rFont val="宋体"/>
        <charset val="134"/>
      </rPr>
      <t>户</t>
    </r>
    <r>
      <rPr>
        <sz val="9"/>
        <rFont val="Times New Roman"/>
        <charset val="134"/>
      </rPr>
      <t>120</t>
    </r>
    <r>
      <rPr>
        <sz val="9"/>
        <rFont val="宋体"/>
        <charset val="134"/>
      </rPr>
      <t>人，其中脱贫户</t>
    </r>
    <r>
      <rPr>
        <sz val="9"/>
        <rFont val="Times New Roman"/>
        <charset val="134"/>
      </rPr>
      <t>4</t>
    </r>
    <r>
      <rPr>
        <sz val="9"/>
        <rFont val="宋体"/>
        <charset val="134"/>
      </rPr>
      <t>户</t>
    </r>
    <r>
      <rPr>
        <sz val="9"/>
        <rFont val="Times New Roman"/>
        <charset val="134"/>
      </rPr>
      <t>19</t>
    </r>
    <r>
      <rPr>
        <sz val="9"/>
        <rFont val="宋体"/>
        <charset val="134"/>
      </rPr>
      <t>人</t>
    </r>
  </si>
  <si>
    <t>马山</t>
  </si>
  <si>
    <t>永安片曾家-陶铺机埠及引水灌溉渠维修项目</t>
  </si>
  <si>
    <t>永安片曾家组</t>
  </si>
  <si>
    <t>因方家坡水库无法灌溉到曾家-陶铺两组约60余亩基本农田，在60-70年代在曾家-陶铺沿港附近修建机埠，该机埠以前是动力现改为电力，因年久失修房屋破损、设备故障及线路老化、引水灌溉渠（约860米）淤堵严重等现状；预计投入约24万元，可以解决两组21户60余亩农田灌溉.</t>
  </si>
  <si>
    <t>解决两组21户（包括脱贫户3户五保户1户）60余亩农田灌溉,增加农户收入.</t>
  </si>
  <si>
    <t>友谊</t>
  </si>
  <si>
    <t>大马片干冲塘维修加固</t>
  </si>
  <si>
    <t>友谊片大马片</t>
  </si>
  <si>
    <t>堤坡清表1500平方，立子管开挖及安装20米，泄洪口20米，塘堤加固加高1米，宽5米，长65米，堤脚基础65米长，混凝土护坡65米*6米，100米*50米塘内清污</t>
  </si>
  <si>
    <t>提高了周边农户供水能力,确保水源充足,供水稳定,改善灌溉条件.防洪减灾,确保农田得到充分灌溉,提高农作物的产量和质量,帮助农民增加收入.</t>
  </si>
  <si>
    <t>带动全村农户867户、3086人增产增收，其中脱贫户33户，84人。</t>
  </si>
  <si>
    <t>新开村</t>
  </si>
  <si>
    <t>美庄组门前塘堤硬化</t>
  </si>
  <si>
    <t>新开片美庄组</t>
  </si>
  <si>
    <t>堤面硬化85米，宽5.5米</t>
  </si>
  <si>
    <t>解决新开片美庄组46户146人的种粮用水灌溉问题</t>
  </si>
  <si>
    <t>带动新开片美庄组46户146人，其中脱贫户3户11人</t>
  </si>
  <si>
    <t>新开</t>
  </si>
  <si>
    <t>马店</t>
  </si>
  <si>
    <t>小源片八组沙石塘清淤维修项目</t>
  </si>
  <si>
    <t>小源片八组</t>
  </si>
  <si>
    <t>塘内约2600平方范围清淤外运，40米塘堤加宽加高加固，低涵维修，低涵囗做3米宽2米高的八字挡土墙，溢洪道长5米维修硬化</t>
  </si>
  <si>
    <t>为解决小源片五、六、八、九组农户农田灌溉，确保农户正常生产</t>
  </si>
  <si>
    <r>
      <rPr>
        <sz val="9"/>
        <rFont val="宋体"/>
        <charset val="134"/>
      </rPr>
      <t>为解决小源片五、六、八、九组农户农田灌溉，确保农户正常生产，其中脱贫户</t>
    </r>
    <r>
      <rPr>
        <sz val="9"/>
        <rFont val="Times New Roman"/>
        <charset val="134"/>
      </rPr>
      <t>13</t>
    </r>
    <r>
      <rPr>
        <sz val="9"/>
        <rFont val="宋体"/>
        <charset val="134"/>
      </rPr>
      <t>户，</t>
    </r>
    <r>
      <rPr>
        <sz val="9"/>
        <rFont val="Times New Roman"/>
        <charset val="134"/>
      </rPr>
      <t>27</t>
    </r>
    <r>
      <rPr>
        <sz val="9"/>
        <rFont val="宋体"/>
        <charset val="134"/>
      </rPr>
      <t>人。</t>
    </r>
  </si>
  <si>
    <t>罗公山塘维修</t>
  </si>
  <si>
    <t>龙湾片瞿保组</t>
  </si>
  <si>
    <t>清淤500立方米、护切内坡600平方米、大堤加固</t>
  </si>
  <si>
    <r>
      <rPr>
        <sz val="9"/>
        <rFont val="宋体"/>
        <charset val="134"/>
      </rPr>
      <t>解决瞿保组</t>
    </r>
    <r>
      <rPr>
        <sz val="9"/>
        <rFont val="Times New Roman"/>
        <charset val="134"/>
      </rPr>
      <t>80</t>
    </r>
    <r>
      <rPr>
        <sz val="9"/>
        <rFont val="宋体"/>
        <charset val="134"/>
      </rPr>
      <t>户种粮用水灌溉问题</t>
    </r>
  </si>
  <si>
    <r>
      <rPr>
        <sz val="9"/>
        <rFont val="宋体"/>
        <charset val="134"/>
      </rPr>
      <t>带动黎桂片</t>
    </r>
    <r>
      <rPr>
        <sz val="9"/>
        <rFont val="Times New Roman"/>
        <charset val="134"/>
      </rPr>
      <t>480</t>
    </r>
    <r>
      <rPr>
        <sz val="9"/>
        <rFont val="宋体"/>
        <charset val="134"/>
      </rPr>
      <t>人</t>
    </r>
  </si>
  <si>
    <t>新墙镇</t>
  </si>
  <si>
    <t>对“两有对象”贫困户进行产业帮扶</t>
  </si>
  <si>
    <t>鼓励贫困劳动力自主发展产业，增强贫困户持续增收。</t>
  </si>
  <si>
    <t>新华村</t>
  </si>
  <si>
    <t>前进片应海组油茶种植</t>
  </si>
  <si>
    <t>新华村前进片</t>
  </si>
  <si>
    <t>油茶种植基地后期维护，包括补茶苗，人工除草、打药、施肥等</t>
  </si>
  <si>
    <t>为周边群众65户210人带来劳动就业机会，每户年增长收入1200元左右，6年后给集体经济增加年收入1万元左右</t>
  </si>
  <si>
    <t>群众参与施工</t>
  </si>
  <si>
    <t>老街社区</t>
  </si>
  <si>
    <t>老街果林</t>
  </si>
  <si>
    <t>老街社区三神庙</t>
  </si>
  <si>
    <t>2025年11月</t>
  </si>
  <si>
    <t>老街果林种植基础设施建设（排水沟渠及周边围栏修建）</t>
  </si>
  <si>
    <t xml:space="preserve">   带动村集体经济发展、为村集体经济及农户增收、预计每户增收800元</t>
  </si>
  <si>
    <t>马形村</t>
  </si>
  <si>
    <t>桐树种植基础设施建设项目</t>
  </si>
  <si>
    <t>马形村草岭片</t>
  </si>
  <si>
    <t>桐树种植基础设施建设（机耕路修建）</t>
  </si>
  <si>
    <t xml:space="preserve">   带动村集体经济发展、为村集体经济及农户增收、预计每户增收600元</t>
  </si>
  <si>
    <t>三合村</t>
  </si>
  <si>
    <t>钢架大棚水果蔬菜种植</t>
  </si>
  <si>
    <t>三合村寺塘片</t>
  </si>
  <si>
    <t>寺塘片10亩钢架大棚内种植水果蔬菜</t>
  </si>
  <si>
    <t>解决当地群众60户220人生产生活方便，预计每户增收600元。</t>
  </si>
  <si>
    <t>燎原村</t>
  </si>
  <si>
    <t>燎原村水稻种植建设项目</t>
  </si>
  <si>
    <t>燎原村板桥片</t>
  </si>
  <si>
    <t xml:space="preserve">  土地流转、种植规模102.5亩</t>
  </si>
  <si>
    <t xml:space="preserve">   带动村集体经济发展、为村集体经济及农户增收、预计每户增收1200元</t>
  </si>
  <si>
    <t>燎原村金盆柚种植项目</t>
  </si>
  <si>
    <t>燎原村燎原片</t>
  </si>
  <si>
    <t xml:space="preserve">  土地流转、种植规模150亩</t>
  </si>
  <si>
    <t xml:space="preserve">   带动村集体经济发展、为村集体经济及农户增收、产生效益后预计每户每年增收1050元</t>
  </si>
  <si>
    <t>高桥村</t>
  </si>
  <si>
    <t>水库片先锋组油茶种植</t>
  </si>
  <si>
    <t>为周边群众56户158人带来劳动就业机会，每户年增长收入1000元左右，6年后给集体经济增加年收入1.2万元左右</t>
  </si>
  <si>
    <t>水库片龙虾养殖基地道路及水沟修缮</t>
  </si>
  <si>
    <t>道路及水沟维修</t>
  </si>
  <si>
    <t>改善280亩龙虾基地进出道路及有效灌溉</t>
  </si>
  <si>
    <t>双枫村</t>
  </si>
  <si>
    <t>双枫村农之源合作社产业发展</t>
  </si>
  <si>
    <t>双枫村红光片</t>
  </si>
  <si>
    <t>集中大棚品种改良20亩</t>
  </si>
  <si>
    <t xml:space="preserve">   改善产业销售，带动村集体经济发展、进一步加强壮大村集体经济发展。</t>
  </si>
  <si>
    <t>双枫村先锋片杨溪桥渠道硬化</t>
  </si>
  <si>
    <t>双枫村先锋片</t>
  </si>
  <si>
    <t>先锋片杨溪桥垮塌约100米，对该渠道进行清障、修整及硬化。</t>
  </si>
  <si>
    <t>加强渠道建设维护保养，可对村民农田灌溉保证增产增收。</t>
  </si>
  <si>
    <t>清水村</t>
  </si>
  <si>
    <t>清水门头至袁岭片道路拓宽</t>
  </si>
  <si>
    <t>清水村袁岭片</t>
  </si>
  <si>
    <t>产业路道路拓宽和排水设施建设1500米</t>
  </si>
  <si>
    <t xml:space="preserve">   改善产业销售环境和村民出行，带动村集体经济发展、为村集体经济及农户增收、预计每户增收600元</t>
  </si>
  <si>
    <t>渠道硬化</t>
  </si>
  <si>
    <t>对渠道进行清障、修整及硬化5100米</t>
  </si>
  <si>
    <t>减少渠道中水流在运输过程中的渗漏和流失，节约用水，使渠道灌溉成效更高，同时也便于灌溉水渠的养护和管理。</t>
  </si>
  <si>
    <t>杨林街镇</t>
  </si>
  <si>
    <t>王安村</t>
  </si>
  <si>
    <t>王安村黄精种植产业发展项目</t>
  </si>
  <si>
    <t>资金入股分红</t>
  </si>
  <si>
    <t>通过发展黄金种植带动王安村群众增产增收</t>
  </si>
  <si>
    <t>受益户为王安村全体脱贫户、监测户。</t>
  </si>
  <si>
    <t>溪源村</t>
  </si>
  <si>
    <t>溪源村金盆柚产业基地改造项目</t>
  </si>
  <si>
    <t>拟在柚子基地开展精品果园建设项目，包含铺设浇灌滴管、修建水井、修建水塔、安装监控、基地道路维修、提水机房及设施修建等</t>
  </si>
  <si>
    <t>通过续建柚子基地带动溪源村群众增产增收</t>
  </si>
  <si>
    <t>受益户为溪源村全体脱贫户、监测户。</t>
  </si>
  <si>
    <t>花果园村</t>
  </si>
  <si>
    <t>花果园村茶产业基地保产增收项目</t>
  </si>
  <si>
    <t>拟对花果园村100亩茶叶开展施肥、除草等管护作业，保障茶产业的正常产出和产量增加</t>
  </si>
  <si>
    <t>通过续建茶产业基地带动花果园村群众增产增收</t>
  </si>
  <si>
    <t>受益户为花果园村全体脱贫户、监测户。</t>
  </si>
  <si>
    <t>城山舟村</t>
  </si>
  <si>
    <t>城山舟村望祥鸽业增产项目</t>
  </si>
  <si>
    <t>购置鸽产业设备，全自动料机鸽笼改良，预计建成后提升肉鸽产业效能增加300羽一季，提升村集体经济效益</t>
  </si>
  <si>
    <t>建成后提升肉鸽产业效能增加300羽一季，提升村集体经济效益</t>
  </si>
  <si>
    <t>增加村集体经济收入用于低收入人群扶贫解困。</t>
  </si>
  <si>
    <t>姑桥村</t>
  </si>
  <si>
    <t>姑桥村肉鸽产业发展项目</t>
  </si>
  <si>
    <t>计划购置500对种鸽，建设1个鸽子棚，开展肉鸽养殖，与村集体经济合作经营</t>
  </si>
  <si>
    <t>通过发展肉鸽养殖，增加村集体经济收入。</t>
  </si>
  <si>
    <t>脱贫户参与施工建设，提高收入。鸽子养殖项目产生的收入部分用于低收入人群的扶贫解困。</t>
  </si>
  <si>
    <t>杨林街镇产业奖补项目</t>
  </si>
  <si>
    <t>对全镇脱贫户、监测户发放2斤左右鸡苗，对从事种、养的脱贫户、监测户进行奖补。</t>
  </si>
  <si>
    <t>通过发放鸡苗、鼓励脱贫户、监测户发展产业，提高收入。</t>
  </si>
  <si>
    <t>提高全镇脱贫户、监测户收入。</t>
  </si>
  <si>
    <t>尚书村</t>
  </si>
  <si>
    <t>尚书村幼雄水稻种植产业发展项目</t>
  </si>
  <si>
    <t>依托幼雄水稻合作社开展水稻种植产业发展，进行资金入股分红</t>
  </si>
  <si>
    <t>通过资金入股幼雄水稻合作社保底分红，每年1万元。</t>
  </si>
  <si>
    <t>兰泽村</t>
  </si>
  <si>
    <t>兰泽村肉鸽产业发展项目</t>
  </si>
  <si>
    <t>计划投资79万资金，在兰泽村白水片坪头组流转5个现有鸽子棚养殖2000对鸽子，签订30年土地流转合同。</t>
  </si>
  <si>
    <t>通过发展肉鸽养殖带动兰泽村群众增产增收</t>
  </si>
  <si>
    <t>受益户为兰泽村全体脱贫户、监测户。</t>
  </si>
  <si>
    <t>崩山分干、大坳干渠清淤扫障项目</t>
  </si>
  <si>
    <t>对大坳干渠3公里、崩山分干8公里进行清淤扫障，提高渠道供水能力，保障全镇农业用水。</t>
  </si>
  <si>
    <t>通过疏通渠道，保障全镇农业用水，为群众增产增收。</t>
  </si>
  <si>
    <t>脱贫户参与劳务，提高收入。</t>
  </si>
  <si>
    <t>杨林街村</t>
  </si>
  <si>
    <t>杨林街村坳上组细背冲塘清淤护砌项目</t>
  </si>
  <si>
    <t>塘身总长度52米 清淤约5亩，护砌塘身，加固加高1.3m</t>
  </si>
  <si>
    <t>通过增加山塘蓄水暗量，保障群众农业用水，增加水稻种植收入</t>
  </si>
  <si>
    <t>脱贫户参与施工建设，提高收入。</t>
  </si>
  <si>
    <t>杨林街镇付朝支渠维修项目</t>
  </si>
  <si>
    <t>对付朝支渠和美组段遂洞塌方50米进行清障后维修，对沈塘水库段50米渠堤进行换填后硬化。</t>
  </si>
  <si>
    <t>新型农村集体经济发展项目</t>
  </si>
  <si>
    <t>兰泽村茨花塘渠清污护砌</t>
  </si>
  <si>
    <t>该项目因水渠年久失修，渗漏严重，无法放水，现对水渠进行清污护砌，长度约162米、高90cm、宽70cm，灌溉下游基本农田约160亩</t>
  </si>
  <si>
    <t>通过维修山塘，增加蓄水量，保障塘先组群众农业用水，提高村民收入。</t>
  </si>
  <si>
    <t>杨林街村肉鸽产业发展项目</t>
  </si>
  <si>
    <t>计划在杨林街村新建鸽子棚，养殖鸽2000对种鸽，通过繁殖肉鸽，预计每年增加收入7万元</t>
  </si>
  <si>
    <t>溪源村至谷太片道路拓宽硬化维修项目</t>
  </si>
  <si>
    <t>对溪源村至谷太片道路进行路基拓宽</t>
  </si>
  <si>
    <t>通过加宽道路方便村民出行，提高生产效率。</t>
  </si>
  <si>
    <t>月田镇</t>
  </si>
  <si>
    <t>茨洞村</t>
  </si>
  <si>
    <t>光伏发电</t>
  </si>
  <si>
    <t>村部新建光伏发电50个千瓦，预计集体年收入3万元</t>
  </si>
  <si>
    <t>提高村集体经济收益</t>
  </si>
  <si>
    <t>群众积极参与获得工资</t>
  </si>
  <si>
    <t>大界村</t>
  </si>
  <si>
    <t>入股岳阳县长源水电开
发有限公司</t>
  </si>
  <si>
    <t>更新香花坝水电站发电机组设备参与分红</t>
  </si>
  <si>
    <t>沙子塘清淤</t>
  </si>
  <si>
    <t>大界村正极组沙子塘清淤</t>
  </si>
  <si>
    <t>增强农田灌溉</t>
  </si>
  <si>
    <t>织带厂建设</t>
  </si>
  <si>
    <t>搭建大约2100 m²的钢构棚厂卷闸门，刷地坪漆，硬化水泥路，场地改造，将原有变压器进行增容。</t>
  </si>
  <si>
    <t>稻田村</t>
  </si>
  <si>
    <t>黄茶基地管理培育</t>
  </si>
  <si>
    <t>赵洞片黄桃种植</t>
  </si>
  <si>
    <t>种植黄桃100亩</t>
  </si>
  <si>
    <t>S203稻田段排水系
统维护工程(易地搬
迁 )</t>
  </si>
  <si>
    <t>易地搬迁安置点进出道路S203稻田段排水系统维护工程</t>
  </si>
  <si>
    <t>黄茶制作技艺</t>
  </si>
  <si>
    <t>黄茶加工、设备配套</t>
  </si>
  <si>
    <t>改港村</t>
  </si>
  <si>
    <t>中药材种植基地后续维护</t>
  </si>
  <si>
    <t>入股威豪养殖合作社</t>
  </si>
  <si>
    <t>入股威豪养殖合作社扩大养殖业规模</t>
  </si>
  <si>
    <t>中药材种
植基地项
目(发展新
型农村集
体经济)</t>
  </si>
  <si>
    <t xml:space="preserve">在现有中药材种植基地上，流转土地50亩，打深
水井2个，蓄水池一个，建设高标准喷灌系统，
全面进行土地平整，翻耕，种植苍术、生姜等。
</t>
  </si>
  <si>
    <t>红光村</t>
  </si>
  <si>
    <t>于红光村榆树组总规划种植18亩生姜</t>
  </si>
  <si>
    <t>花苗村</t>
  </si>
  <si>
    <t>种植金盆柚11亩</t>
  </si>
  <si>
    <t>种植黄精7亩</t>
  </si>
  <si>
    <t>黄茶加工、购置设备</t>
  </si>
  <si>
    <t>黄岸村</t>
  </si>
  <si>
    <t>黄茶基地基础建设维护</t>
  </si>
  <si>
    <t>塘坳片黄山组茶园基地基础建设维护</t>
  </si>
  <si>
    <t>黄茶管理培育</t>
  </si>
  <si>
    <t>道院、塘坳、高雅3个片茶园管护</t>
  </si>
  <si>
    <t>入股天伏马茶叶合作社</t>
  </si>
  <si>
    <t>入股天伏马茶叶合作社，参与合作社分红，增加村集体收入</t>
  </si>
  <si>
    <t>S203黄岸段排水系
统维护工程(易地搬
迁 )</t>
  </si>
  <si>
    <t>易地搬迁安置点进出道路S203黄岸段排水系统维护工程</t>
  </si>
  <si>
    <t>生产加工场地升级改造，生产设施设备采购，
茶叶苗圃(优良品种繁殖)建没。</t>
  </si>
  <si>
    <t>江填村</t>
  </si>
  <si>
    <t>黄茶基地基础设施维护
暨管理培训</t>
  </si>
  <si>
    <t>李家组120亩黄茶后续管理培育暨黄茶基地基础设施维护</t>
  </si>
  <si>
    <t>入股明师傅腐乳分红</t>
  </si>
  <si>
    <t>江先村</t>
  </si>
  <si>
    <t>黄茶基地基础设施
维护</t>
  </si>
  <si>
    <t>维护江村黄茶基地的基础设施</t>
  </si>
  <si>
    <t>立新村</t>
  </si>
  <si>
    <t>邓谷果园西瓜种植</t>
  </si>
  <si>
    <t>邓谷片西瓜种植8.5亩</t>
  </si>
  <si>
    <t>油茶基地后续维护</t>
  </si>
  <si>
    <t>邓谷片水库湾48亩油茶基地和邓谷片46亩油茶基地后续维护</t>
  </si>
  <si>
    <t>下金山水库养鱼</t>
  </si>
  <si>
    <t>下金山水库库容11万立方米，投入草鱼苗、
鲢鱼苗共25万尾，挖机清淤25小时，货车转
运</t>
  </si>
  <si>
    <t>铁山湖村</t>
  </si>
  <si>
    <t>黄茶基地维护</t>
  </si>
  <si>
    <t>维修、硬化</t>
  </si>
  <si>
    <t>弯头片、大洲片黄茶后续管理维护</t>
  </si>
  <si>
    <t>相思山村</t>
  </si>
  <si>
    <t>相思山村王段片棉花种植</t>
  </si>
  <si>
    <t>维修、硬化、加固</t>
  </si>
  <si>
    <t>相思山村王段片棉花种植65亩</t>
  </si>
  <si>
    <t>月东村</t>
  </si>
  <si>
    <t>楠竹培育</t>
  </si>
  <si>
    <t>九曲林场楠竹辅育</t>
  </si>
  <si>
    <t>月田村</t>
  </si>
  <si>
    <t>光伏电站</t>
  </si>
  <si>
    <t>利用月田村部、冷库、移民活动中心的屋顶共560平方米面积，
建成130千瓦时的光伏电站</t>
  </si>
  <si>
    <t>产业大棚建设</t>
  </si>
  <si>
    <t>建没大棚1200平方米，用于发展产业</t>
  </si>
  <si>
    <t>市场建设</t>
  </si>
  <si>
    <t>麻塘集镇社区居委会</t>
  </si>
  <si>
    <t>集镇社区农贸市场建设项目</t>
  </si>
  <si>
    <t>2025.3.13</t>
  </si>
  <si>
    <t>2025.9.21</t>
  </si>
  <si>
    <t>新建农贸市场一个</t>
  </si>
  <si>
    <t>解决959户1838人农贸商品购买问题</t>
  </si>
  <si>
    <t>推动两有人员发展庭院经济并进行产业奖补</t>
  </si>
  <si>
    <t>激发群众种养殖积极性</t>
  </si>
  <si>
    <t>茨洞片万家桥拓
宽维修改造</t>
  </si>
  <si>
    <t>万家桥拓宽3.5米，桥墩维护护砌，桥面重新
硬化，增加桥面护栏。</t>
  </si>
  <si>
    <t>便于村民出行</t>
  </si>
  <si>
    <t>敬老院到村部主
干道护砌、回填</t>
  </si>
  <si>
    <t>敬老院到村部主干道因大雨水毁严重，影响车
辆出行，需护砌、回填</t>
  </si>
  <si>
    <t>团坪公路硬化</t>
  </si>
  <si>
    <t>该路长1000米，宽3.5米，厚0.2米。</t>
  </si>
  <si>
    <t>相家坳公路维修
硬化</t>
  </si>
  <si>
    <t>村部前至相家坳公路水毁损坏，重新硬化1.2
公里</t>
  </si>
  <si>
    <t>白石组级公路硬化</t>
  </si>
  <si>
    <t>路基平整，开挖水沟，路面硬化650平方</t>
  </si>
  <si>
    <t>黄土山道路维护</t>
  </si>
  <si>
    <t>黄土山破损道路维修硬化。</t>
  </si>
  <si>
    <t>晒谷坪建设</t>
  </si>
  <si>
    <t>晒谷坪水沟修建、硬化等工程</t>
  </si>
  <si>
    <t>各片组级破损公路
切板硬化</t>
  </si>
  <si>
    <t>破损公路切板400平方米，硬化400平方米，共约
38处</t>
  </si>
  <si>
    <t>新民水渠渠道</t>
  </si>
  <si>
    <t>新民水渠维修300米</t>
  </si>
  <si>
    <t>易地搬迁点固定资产维护</t>
  </si>
  <si>
    <t>对易地搬迁安置点现有资产进行维护</t>
  </si>
  <si>
    <t>维护易地搬迁基础设施</t>
  </si>
  <si>
    <t>易地搬迁群众得到实惠</t>
  </si>
  <si>
    <t>张谷英镇</t>
  </si>
  <si>
    <t>大峰村</t>
  </si>
  <si>
    <t>金西片黄茶基地</t>
  </si>
  <si>
    <t>是</t>
  </si>
  <si>
    <t>80亩</t>
  </si>
  <si>
    <t>通过新建黄茶基地带动大峰村全体群多增产增收</t>
  </si>
  <si>
    <t>受益户为大峰村全体村民</t>
  </si>
  <si>
    <t>双石片金盆柚基地</t>
  </si>
  <si>
    <t>50亩</t>
  </si>
  <si>
    <t>通过维修金盆柚基地带动大峰村全体群多增产增收</t>
  </si>
  <si>
    <t>大明山村</t>
  </si>
  <si>
    <t>瓦窑坡竹制品加工厂后期工程</t>
  </si>
  <si>
    <t>在豪坑片瓦窑组1.硬化场地6000平方米.2.搭建厂棚6000平方米.</t>
  </si>
  <si>
    <t>800余户</t>
  </si>
  <si>
    <t>3000余人</t>
  </si>
  <si>
    <t>产生集体经济20万元</t>
  </si>
  <si>
    <t>利用大明山村丰富的竹资源，就近解决全村群众就业，增加群众收入。</t>
  </si>
  <si>
    <t>大明山涧草农仓豆制品加工厂提质改造</t>
  </si>
  <si>
    <t>目标1:  厂房改造1000平方米。
目标2：网络优化6个平台
目标3：市场扩展
目标4：机械购置套
目标5：无尘车间新建1000平方米
目标6：屋顶修检</t>
  </si>
  <si>
    <t>300余户</t>
  </si>
  <si>
    <t>1000余人</t>
  </si>
  <si>
    <t>产生集体经济5万元</t>
  </si>
  <si>
    <t>就近解决全村群众就业，帮助群众销售农产品，增加群众收入。</t>
  </si>
  <si>
    <t>倒溪村</t>
  </si>
  <si>
    <t xml:space="preserve"> 10万亩楠竹基地开发</t>
  </si>
  <si>
    <t>倒
溪
村</t>
  </si>
  <si>
    <t>引进竹制品加工企业，流转楠竹林，楠竹修山，基地低改，盘活竹林资源，培育竹笋。</t>
  </si>
  <si>
    <t xml:space="preserve"> 盘活竹林资源，培育竹笋，提高竹子价值，让老百姓在家门口务工创业，实现增收致富。</t>
  </si>
  <si>
    <t>群众参与</t>
  </si>
  <si>
    <t>风水村</t>
  </si>
  <si>
    <t>大桥菊花基地升级改造</t>
  </si>
  <si>
    <t>硬化人行道路1000米，架设滴灌设施50亩和配套设施</t>
  </si>
  <si>
    <t>完成1000米人行道路硬化和50亩滴灌设施</t>
  </si>
  <si>
    <t>为群众增收1500元</t>
  </si>
  <si>
    <t>羊肚菌基地提质改造</t>
  </si>
  <si>
    <t>硬化人行道路360米、增温设备14套、硬化水沟400米、10针遮阳网2万平方米</t>
  </si>
  <si>
    <t>完成360米人行道路硬化和14套设施安装、硬化水沟400米、2万10针遮阳网</t>
  </si>
  <si>
    <t>为群众增收2000元</t>
  </si>
  <si>
    <t>金盆柚基地提质改造</t>
  </si>
  <si>
    <t>硬化人行道路600米，架设滴灌设施50亩</t>
  </si>
  <si>
    <t>完成硬化人行道路600米，架设滴灌设施50亩</t>
  </si>
  <si>
    <t>三年后为群众增收2000元</t>
  </si>
  <si>
    <t>黄茶基地改造</t>
  </si>
  <si>
    <t>硬化人行道路520米，架设滴灌设施68亩</t>
  </si>
  <si>
    <t>完成硬化人行道路520米，架设滴灌设施68亩</t>
  </si>
  <si>
    <t>三年后为群众增收1000元</t>
  </si>
  <si>
    <t>莲花湖村</t>
  </si>
  <si>
    <t>养生稻种植260亩</t>
  </si>
  <si>
    <t>受益人口约135人</t>
  </si>
  <si>
    <t>织带厂项目入股</t>
  </si>
  <si>
    <t>对织带厂进行入股，</t>
  </si>
  <si>
    <t>继续扩大村集体经济，预计每年可新增村集体收入6万元</t>
  </si>
  <si>
    <t>受益人口220人</t>
  </si>
  <si>
    <t>饶村村</t>
  </si>
  <si>
    <t>稻鸭扩充生产项目</t>
  </si>
  <si>
    <t>鸭稻扩充生产200亩</t>
  </si>
  <si>
    <t>扩大种养殖面积200亩</t>
  </si>
  <si>
    <t>饶村村村部楼顶光伏项目</t>
  </si>
  <si>
    <t>村部光伏发电安装</t>
  </si>
  <si>
    <t>完成村部光伏安装</t>
  </si>
  <si>
    <t>增加村集体经济</t>
  </si>
  <si>
    <t>渭洞村</t>
  </si>
  <si>
    <t>渭洞村刘家片茶油种植</t>
  </si>
  <si>
    <t>刘家片承包山地50亩，山地开发平整，种植茶树苗33000棵，铺设自动灌溉管道5000米</t>
  </si>
  <si>
    <t>增加劳动力10人增收，壮大集体经济收入。</t>
  </si>
  <si>
    <t>渭洞村全村1062户，3446人受益</t>
  </si>
  <si>
    <t>四维片承包山地20亩，开挖平整种植金盆柚13200棵树苗</t>
  </si>
  <si>
    <t>张谷英村</t>
  </si>
  <si>
    <t>油豆腐生产加工</t>
  </si>
  <si>
    <t>新建油豆腐生产加工基地</t>
  </si>
  <si>
    <t>创建油豆腐生产基地</t>
  </si>
  <si>
    <t>带动农民发展产业、增加收入</t>
  </si>
  <si>
    <t>朱公桥村</t>
  </si>
  <si>
    <t>朱公片钓鱼洞黄茶种植</t>
  </si>
  <si>
    <t>黄茶200亩</t>
  </si>
  <si>
    <t>确保黄茶建设顺利完成，解决就业岗位20个，增加村集体经济收入每年10万元</t>
  </si>
  <si>
    <t>朱公桥村受益人口460人</t>
  </si>
  <si>
    <t>朱公片钓鱼洞油茶种植</t>
  </si>
  <si>
    <t>油茶250亩</t>
  </si>
  <si>
    <t>确保油茶建设顺利完成，解决就业岗位20个，增加村集体经济收入每年10万元</t>
  </si>
  <si>
    <t>农业农村局</t>
  </si>
  <si>
    <t>对有产业发展意向的脱贫户、监测对象，发放产业启动资金或对产业发展具备一定规模、增收效果好的脱贫户、监测对象，以家庭为单位发放产业奖励补助，鼓励其发展产业致富。</t>
  </si>
  <si>
    <t>江南片高田组水渠维修</t>
  </si>
  <si>
    <t>500米</t>
  </si>
  <si>
    <t>通过维修渠道路保障村民增收</t>
  </si>
  <si>
    <t>受益户为江南片全体村民</t>
  </si>
  <si>
    <t>农田水利基础设施建设</t>
  </si>
  <si>
    <t>对师堂片和泉水片砖砌约4100米水渠，5道水堰维修,4处灌溉山塘蓄水功能维修恢复。</t>
  </si>
  <si>
    <t>倒溪村农田灌溉用，旱涝保收基础工程建设。</t>
  </si>
  <si>
    <t>松树村</t>
  </si>
  <si>
    <t>大王片港墈护砌项目</t>
  </si>
  <si>
    <t>长：300米，高2米，底1米，面宽0.7米</t>
  </si>
  <si>
    <t>便于村民、脱贫户出行和从事农业生产活动，发展经济增收。</t>
  </si>
  <si>
    <t>群众筹资筹劳完善基础设施条件，保障道路交通安全促进发展农业生产增收。</t>
  </si>
  <si>
    <t>天龙村</t>
  </si>
  <si>
    <t>竹坪片枫树组.和平组.田磡护砌工程</t>
  </si>
  <si>
    <t>枫树组.和平组港磡.田磡护砌长度176米.宽1.2高2.4</t>
  </si>
  <si>
    <t>该项目解决群众恢复农业生产问题</t>
  </si>
  <si>
    <t>天龙村竹坪片受益93户417人</t>
  </si>
  <si>
    <t>五洋村</t>
  </si>
  <si>
    <t>五洋村下庄、大水、小水水堰水渠维修项目</t>
  </si>
  <si>
    <t>2025.10.1</t>
  </si>
  <si>
    <t>五洋村下庄、大水、小水片水堰、水渠500立方</t>
  </si>
  <si>
    <t>该项目方便五洋村下庄、大水、小水片水田灌溉，增强抗旱能力，总受益人口623户、1979人</t>
  </si>
  <si>
    <t>五洋村下庄、大水、小水片总受益人口623户、1979人</t>
  </si>
  <si>
    <t>张谷英村河港、沟渠护砌</t>
  </si>
  <si>
    <t>对村内渭溪河、玉带河港及沟渠进行护砌</t>
  </si>
  <si>
    <t>加强农田水利建设，促进农业增产增收</t>
  </si>
  <si>
    <t>改善农业生产条件和农村生态环境</t>
  </si>
  <si>
    <t>红卫片机耕路及港磡护砌</t>
  </si>
  <si>
    <t>护砌500方</t>
  </si>
  <si>
    <t>解决村民粮食生产基础设施</t>
  </si>
  <si>
    <t>全村便利粮食生产</t>
  </si>
  <si>
    <t>杨和片道路拓宽</t>
  </si>
  <si>
    <t>拓宽2公里</t>
  </si>
  <si>
    <t>解决产业道路交通运输安全</t>
  </si>
  <si>
    <t>全村出行交通安全</t>
  </si>
  <si>
    <t>林区道路建设</t>
  </si>
  <si>
    <t>林业局</t>
  </si>
  <si>
    <t>对倒溪村山脚通往山顶防火隔离带多条林区小路约12公里进行新挖拓宽，便于村民出行，方便生产物资竹木运输和产业发展。</t>
  </si>
  <si>
    <t xml:space="preserve">  林区道路新修拓宽便于全村村民出行，生产物资竹木运输降低运成本，为竹制品加工企业 发展产业振兴乡村打下夯实的基础。</t>
  </si>
  <si>
    <t xml:space="preserve"> 中流片道路基础建设项目</t>
  </si>
  <si>
    <t>道路硬化400米</t>
  </si>
  <si>
    <t>完成道路硬化</t>
  </si>
  <si>
    <t>解决群众出行，</t>
  </si>
  <si>
    <t>铁炉坡道路硬化项目</t>
  </si>
  <si>
    <t>硬化长度长500米，宽4.5米</t>
  </si>
  <si>
    <t>桂峰片李泗组道路护砌硬化工程</t>
  </si>
  <si>
    <t>桂峰片大蒜洞港磡港磡护砌.硬化17米长.宽3.5米高3.5米路面硬化</t>
  </si>
  <si>
    <t>该项目方便村农民出行安全.楠竹树木生产运输</t>
  </si>
  <si>
    <t>天龙村桂峰片受益37户139人</t>
  </si>
  <si>
    <t>五洋村防火带维修项目</t>
  </si>
  <si>
    <t>五洋村大水、小水、下庄、陈坪4条防火带，共8公里</t>
  </si>
  <si>
    <t>该项目致五洋村竹木采伐运输方便及森林防火安全，总受益人口783户、2370人</t>
  </si>
  <si>
    <t>五洋村总受益人口783户、2370人</t>
  </si>
  <si>
    <t>S208青水片路口至杨林溪元路口</t>
  </si>
  <si>
    <t>S208至溪元路口道路硬化拓宽及白改黑</t>
  </si>
  <si>
    <t>确保道路白改黑顺利完工，设施人员配套齐全</t>
  </si>
  <si>
    <t>朱公桥村受益人口3596</t>
  </si>
  <si>
    <t>村民闲置空地屋前屋</t>
  </si>
  <si>
    <t>村民房前屋后闲置空地种植金盆柚30亩</t>
  </si>
  <si>
    <t>该项目致本村增加庭院经济，提高脱贫户的经济收入</t>
  </si>
  <si>
    <t>全村受益人口209人</t>
  </si>
  <si>
    <t>红卫片安置点项目（易地搬迁）</t>
  </si>
  <si>
    <t>芭蕉村红卫片安置点</t>
  </si>
  <si>
    <t>红卫片易地搬迁点排水沟护砌30米，整栋照明电线更换</t>
  </si>
  <si>
    <t>解决红卫片易地搬迁安置点用电安全隐患及疏通排水防汛安全</t>
  </si>
  <si>
    <t>红卫片易地搬迁安置点受益15人</t>
  </si>
  <si>
    <t xml:space="preserve">大峰村灌排水沟渠疏浚工程
</t>
  </si>
  <si>
    <t>2025.7.25</t>
  </si>
  <si>
    <t>大峰村部分灌排水沟渠计1148米，以清淤疏通为主，护砌沟渠40余米，铺设管道40米。</t>
  </si>
  <si>
    <t>大峰村王鸽养殖项目</t>
  </si>
  <si>
    <t>计划建设五个鸽棚，面积约 6000平方，总投资为360万元;预计可开展养殖王鸽 10000对</t>
  </si>
  <si>
    <t>该项目是新建一个6000亩的王鸽养殖项目基地，发展村级经济项目，增加村集体经济收入，计划于2025年10月底前完工，预期及时完工率、验收合格率、受益群众满意度100%</t>
  </si>
  <si>
    <t>本项目实施调工主要是本村村民，发展经济，增加村民收入。</t>
  </si>
  <si>
    <t>大坳水库清淤疏浚</t>
  </si>
  <si>
    <t>2025.6.30</t>
  </si>
  <si>
    <t>张谷英镇人民政府</t>
  </si>
  <si>
    <t>清除大坳水库关键部位的淤积物和障碍物</t>
  </si>
  <si>
    <r>
      <rPr>
        <sz val="9"/>
        <rFont val="宋体"/>
        <charset val="134"/>
      </rPr>
      <t>消除潜在的安全隐患并能有效减轻水库的运行压力</t>
    </r>
    <r>
      <rPr>
        <sz val="9"/>
        <rFont val="Times New Roman"/>
        <charset val="134"/>
      </rPr>
      <t>‌</t>
    </r>
  </si>
  <si>
    <t>受益村莲花湖村、大峰村、朱公桥村。</t>
  </si>
  <si>
    <t>天龙村茶叶种植项目</t>
  </si>
  <si>
    <t>天龙村文洞组</t>
  </si>
  <si>
    <t>天龙村村委会</t>
  </si>
  <si>
    <t>黄茶种植基地50亩</t>
  </si>
  <si>
    <t>黄茶种植项目可提供10多个岗位.增加集体收入2万多元</t>
  </si>
  <si>
    <t>天龙村受益人口100多人</t>
  </si>
  <si>
    <t>莲花片饶家陇至大坳片折刀壁坑道路建设</t>
  </si>
  <si>
    <t>①全长2KM路基整理及小型桥梁建设一座②与莲花路接头处18余米干渠封顶60余立方米的驳岸护砌及500余平方米硬化</t>
  </si>
  <si>
    <t>完善道路基础设施建设，方便村民经济作物和经济林出山</t>
  </si>
  <si>
    <t>方便莲花湖村村民出行</t>
  </si>
  <si>
    <t>水渠疏通及维修</t>
  </si>
  <si>
    <t>2025.8.5</t>
  </si>
  <si>
    <t>2025.8.25</t>
  </si>
  <si>
    <t>因抗旱保障水稻农田灌溉，将我村7600多米水渠进行清淤疏通、维修。</t>
  </si>
  <si>
    <t>解决我村农田灌溉问题</t>
  </si>
  <si>
    <t>解决我村双季稻种植；保障粮食安全。</t>
  </si>
  <si>
    <t>三支渠四支渠清瘀维修</t>
  </si>
  <si>
    <t>朱公桥村委会</t>
  </si>
  <si>
    <t>完成三支渠四支渠清瘀工作，保障水系畅通</t>
  </si>
  <si>
    <t>保障水系覆盖农田灌溉</t>
  </si>
  <si>
    <t>张谷英村黄哨油茶种植产业路建设项目</t>
  </si>
  <si>
    <t>张谷英村黄哨油茶种植产业路硬化，长280米，宽4米</t>
  </si>
  <si>
    <t>绿化环境，提高旅游品味，为油茶种植奠定基础</t>
  </si>
  <si>
    <t>五洋扇业工艺厂扩建项目</t>
  </si>
  <si>
    <t>扩建项目</t>
  </si>
  <si>
    <t>五洋村大水片</t>
  </si>
  <si>
    <t>2025.5.16</t>
  </si>
  <si>
    <t>五洋村委会</t>
  </si>
  <si>
    <t>购买机器一条线、扩建厂房一间</t>
  </si>
  <si>
    <t>该项目致本村楠竹畅销，带动劳动力就业</t>
  </si>
  <si>
    <t>五洋村受益682户2367人</t>
  </si>
  <si>
    <t>香厂生产及加工包装</t>
  </si>
  <si>
    <t>天龙村长坪片</t>
  </si>
  <si>
    <t>香生产.包装及加工</t>
  </si>
  <si>
    <t>建香厂可提供10多个岗位增加集体经济3万以上</t>
  </si>
  <si>
    <t>天龙村受益人口200人</t>
  </si>
  <si>
    <t>松树村稻虾混养村集体经济发展项目</t>
  </si>
  <si>
    <t>兰家冲</t>
  </si>
  <si>
    <t>松树村从农户手中托管农田50亩，将农田整治之后，20亩打造龙虾池进行虾子养殖，30亩用于稻谷种植，发展村集体经济。</t>
  </si>
  <si>
    <t>目标1、打造20亩龙虾池基地；目标2、种植30亩稻谷，增加村集体经济收入5万元；</t>
  </si>
  <si>
    <t>群众酬劳、带动村民40户200人，增加家庭收入</t>
  </si>
  <si>
    <t>大棚综合利用基地</t>
  </si>
  <si>
    <t>3300平方大棚育秧早晚稻1000亩，辣椒种植</t>
  </si>
  <si>
    <t>该项目是新建一个3300亩的大棚综合利用基地，发展村级经济项目，增加村集体经济收入，计划于2025年10月底前完工，预期及时完工率、验收合格率、受益群众满意度100%</t>
  </si>
  <si>
    <t>芭蕉村杨和半山林黄精种植合作社</t>
  </si>
  <si>
    <t>扩大种植基地</t>
  </si>
  <si>
    <t>杨和半山林</t>
  </si>
  <si>
    <t>扩大种植基地30亩</t>
  </si>
  <si>
    <t>该项目致本村增加集体经济4.5万元以上，提高脱贫户经济收入。</t>
  </si>
  <si>
    <t>芭蕉村受益人口1286人，其中脱贫户人口68人</t>
  </si>
  <si>
    <t>长湖乡</t>
  </si>
  <si>
    <t>燎原新村</t>
  </si>
  <si>
    <t>义门新山组金盆柚种植项目</t>
  </si>
  <si>
    <t>20250605</t>
  </si>
  <si>
    <t>20251231</t>
  </si>
  <si>
    <t>燎原新村村委</t>
  </si>
  <si>
    <t>义门片新山组金盆柚种植项目，共计100亩，内容包括：山林流转租金、山地平整、种苗购买及栽种，施肥，后续养护等。</t>
  </si>
  <si>
    <t>7</t>
  </si>
  <si>
    <t>168</t>
  </si>
  <si>
    <t>通过建设金盆柚项目带动村民增产增收</t>
  </si>
  <si>
    <t>受益人数168人</t>
  </si>
  <si>
    <t>范家村</t>
  </si>
  <si>
    <t>拓展庭院经济</t>
  </si>
  <si>
    <t>20250603</t>
  </si>
  <si>
    <t>范家村村委</t>
  </si>
  <si>
    <t>各农户庭院经济追肥补苗</t>
  </si>
  <si>
    <t>10</t>
  </si>
  <si>
    <t>90</t>
  </si>
  <si>
    <t>带动村民增产增收</t>
  </si>
  <si>
    <t>洪桥村</t>
  </si>
  <si>
    <t>西林组茶油种植基地</t>
  </si>
  <si>
    <t>20250604</t>
  </si>
  <si>
    <t>洪桥村村委</t>
  </si>
  <si>
    <t>洪桥村宏图片西林组种植茶油30亩</t>
  </si>
  <si>
    <t>3</t>
  </si>
  <si>
    <t>82</t>
  </si>
  <si>
    <t>完成30亩茶油种植</t>
  </si>
  <si>
    <t>就近解决群众就业，增加群众收入。</t>
  </si>
  <si>
    <t>京广村</t>
  </si>
  <si>
    <t>长湖乡京广村庭院经济发展金盆柚种植扩展</t>
  </si>
  <si>
    <t>京广村村委</t>
  </si>
  <si>
    <t>提供金盆柚苗、部分肥料，金盆柚栽种规格3.5M*3.5M</t>
  </si>
  <si>
    <t>108</t>
  </si>
  <si>
    <t>荆洲村</t>
  </si>
  <si>
    <t>长湖乡荆洲村金盆柚基地</t>
  </si>
  <si>
    <t>20250606</t>
  </si>
  <si>
    <t>金盆柚种植面积200亩</t>
  </si>
  <si>
    <t>92</t>
  </si>
  <si>
    <t>带动群众增收</t>
  </si>
  <si>
    <t>白羊村</t>
  </si>
  <si>
    <t>岳阳县穗民水果种植专业合作社金盆柚种植</t>
  </si>
  <si>
    <t>20250702</t>
  </si>
  <si>
    <t>20251210</t>
  </si>
  <si>
    <t>白羊村村委</t>
  </si>
  <si>
    <t>荒地开挖、整地、挖眼、放线、施肥、栽苗、培育</t>
  </si>
  <si>
    <t>20</t>
  </si>
  <si>
    <t>158</t>
  </si>
  <si>
    <t>长湖村</t>
  </si>
  <si>
    <t>鼎丰油茶林提质改造、抚育</t>
  </si>
  <si>
    <t>20250613</t>
  </si>
  <si>
    <t>20251225</t>
  </si>
  <si>
    <t>长湖村村委</t>
  </si>
  <si>
    <t>200亩油茶提质改造、抚育、管护</t>
  </si>
  <si>
    <t>33</t>
  </si>
  <si>
    <t>完成200亩油茶提质改造、抚育、管护</t>
  </si>
  <si>
    <t>燎原片周文组机埠维修</t>
  </si>
  <si>
    <t>水泵等设备维修更换，管道开挖铺设500米</t>
  </si>
  <si>
    <t>95</t>
  </si>
  <si>
    <t>完成水泵等设备维修更换，管道开挖铺设500米</t>
  </si>
  <si>
    <t>受益人口95人</t>
  </si>
  <si>
    <t>义门片双义组新建机埠</t>
  </si>
  <si>
    <t>新建泵站1座，铺设引水管道500米，新建闸门1处</t>
  </si>
  <si>
    <t>17</t>
  </si>
  <si>
    <t>112</t>
  </si>
  <si>
    <t>完成新建泵站1座，铺设引水管道500米，新建闸门1处</t>
  </si>
  <si>
    <t>受益人口112人</t>
  </si>
  <si>
    <t>自强村</t>
  </si>
  <si>
    <t>自强村湖头组机埠维修</t>
  </si>
  <si>
    <t>20250731</t>
  </si>
  <si>
    <t>自强村村委</t>
  </si>
  <si>
    <t>改建废弃机埠1座，铺设管道1000米</t>
  </si>
  <si>
    <t>42</t>
  </si>
  <si>
    <t>完成改建废弃机埠1座，铺设管道1000米</t>
  </si>
  <si>
    <t>受益人口约42人</t>
  </si>
  <si>
    <t>自强村石头岭机埠维修</t>
  </si>
  <si>
    <t>废弃机埠维修，设备更换，重新铺设管道</t>
  </si>
  <si>
    <t>9</t>
  </si>
  <si>
    <t>88</t>
  </si>
  <si>
    <t>完成废弃机埠维修，设备更换，重新铺设管道</t>
  </si>
  <si>
    <t>受益人口88人</t>
  </si>
  <si>
    <t>团结村</t>
  </si>
  <si>
    <t>凌云片马家组产业路扩宽硬化</t>
  </si>
  <si>
    <t>20250909</t>
  </si>
  <si>
    <t>团结村村委</t>
  </si>
  <si>
    <t>完成凌云片马家组产业路扩宽硬化</t>
  </si>
  <si>
    <t>自强村村集体金盆柚基地建设</t>
  </si>
  <si>
    <t>20250913</t>
  </si>
  <si>
    <t>村集体发展40亩金盆柚基地建设</t>
  </si>
  <si>
    <t>130</t>
  </si>
  <si>
    <t>通过建设金盆柚项目增加村集体经济</t>
  </si>
  <si>
    <t>长湖乡人民政府</t>
  </si>
  <si>
    <t>给脱贫、监测户增加收入</t>
  </si>
  <si>
    <t>23.04</t>
  </si>
  <si>
    <t>18</t>
  </si>
  <si>
    <t>受益人数18人</t>
  </si>
  <si>
    <t>岳阳县瑞民养殖农民专业合作社肉鸽养殖</t>
  </si>
  <si>
    <t>20250609</t>
  </si>
  <si>
    <t>20251218</t>
  </si>
  <si>
    <t>肉鸽养殖场扩产，采购种鸽1200对，300元每对，预计投资360000元</t>
  </si>
  <si>
    <t>144</t>
  </si>
  <si>
    <t>完成肉鸽养殖场扩产和采购</t>
  </si>
  <si>
    <t>湖头庙机埠改建</t>
  </si>
  <si>
    <t>20251223</t>
  </si>
  <si>
    <t>13</t>
  </si>
  <si>
    <t>102</t>
  </si>
  <si>
    <t>受益人口102人</t>
  </si>
  <si>
    <t>下罗组机埠建设</t>
  </si>
  <si>
    <t>20250611</t>
  </si>
  <si>
    <t>20251217</t>
  </si>
  <si>
    <t>新建泵站1座，铺设引水管道约2000米，新建闸门</t>
  </si>
  <si>
    <t>118</t>
  </si>
  <si>
    <t>完成新建泵站1座，铺设引水管道约2000米，新建闸门</t>
  </si>
  <si>
    <t>受益人口118人</t>
  </si>
  <si>
    <t>范家村松一组塘堤底部加固及内侧护砌工程</t>
  </si>
  <si>
    <t>20250904</t>
  </si>
  <si>
    <t>62米塘堤底部加固及内侧护砌高4米</t>
  </si>
  <si>
    <t>105</t>
  </si>
  <si>
    <t>完成62米塘堤底部加固及内侧护砌高4米</t>
  </si>
  <si>
    <t>受益人口105人</t>
  </si>
  <si>
    <t>岳阳县瑞民养殖农民专业合作社污水沟改造工程</t>
  </si>
  <si>
    <t>20250910</t>
  </si>
  <si>
    <t>300米沟开挖、清淤、护砌</t>
  </si>
  <si>
    <t>165</t>
  </si>
  <si>
    <t>完成300米沟开挖、清淤、护砌</t>
  </si>
  <si>
    <t>受益人口165人</t>
  </si>
  <si>
    <t>三红五组齐屋队兰塘清淤维修工程</t>
  </si>
  <si>
    <t>20250912</t>
  </si>
  <si>
    <t>荆洲村村委</t>
  </si>
  <si>
    <t>塘坝清淤维修</t>
  </si>
  <si>
    <t>96</t>
  </si>
  <si>
    <t>完成塘坝清淤维修</t>
  </si>
  <si>
    <t>受益人口96人</t>
  </si>
  <si>
    <t>油茶培育改造项目（发展新型农村集体经济）</t>
  </si>
  <si>
    <t>20250630</t>
  </si>
  <si>
    <t>20251230</t>
  </si>
  <si>
    <t>长湖村村委会</t>
  </si>
  <si>
    <t>已入股强湖农业油茶深加工企业，投资65万元，占股20%。采用油茶+精深加工，延长产业链，提升产业价值。加强近年来扩种油茶幼林的抚育管护，提质改造低产油茶林，建设改善油茶产业作业条件</t>
  </si>
  <si>
    <t>50</t>
  </si>
  <si>
    <t>258</t>
  </si>
  <si>
    <t>产业路扩宽硬化</t>
  </si>
  <si>
    <t>20250930</t>
  </si>
  <si>
    <t>团结村下杨组至三闾片产业路扩宽硬化</t>
  </si>
  <si>
    <t>15</t>
  </si>
  <si>
    <t>198</t>
  </si>
  <si>
    <t>完成团结村下杨组至三闾片产业路扩宽硬化</t>
  </si>
  <si>
    <t>受益人口数198人</t>
  </si>
  <si>
    <t>大众村</t>
  </si>
  <si>
    <t>新建组至童万组产业路拓宽硬化</t>
  </si>
  <si>
    <t>大众村村委</t>
  </si>
  <si>
    <t>1000米道路拓宽硬化</t>
  </si>
  <si>
    <t>14</t>
  </si>
  <si>
    <t>298</t>
  </si>
  <si>
    <t>完成1000米道路拓宽硬化</t>
  </si>
  <si>
    <t>受益人口数298人</t>
  </si>
  <si>
    <t>刘家冲产业路路基拓宽建设</t>
  </si>
  <si>
    <t>20251224</t>
  </si>
  <si>
    <t>在原道路上拓宽路基2.5米，全长约1.2公里，所经过处涵管加构</t>
  </si>
  <si>
    <t>58</t>
  </si>
  <si>
    <t>受益人口数58人</t>
  </si>
  <si>
    <t>荆洲村田堪张产业路建设</t>
  </si>
  <si>
    <t>道路全长2公里</t>
  </si>
  <si>
    <t>62</t>
  </si>
  <si>
    <t>完成2公里产业路建设</t>
  </si>
  <si>
    <t>受益人口数62人</t>
  </si>
  <si>
    <t>中洲乡</t>
  </si>
  <si>
    <t>巴陵村</t>
  </si>
  <si>
    <t>巴陵村抗旱渠道清淤疏浚</t>
  </si>
  <si>
    <t>2025.8</t>
  </si>
  <si>
    <t>2025.9</t>
  </si>
  <si>
    <t>8000米抗旱渠道清淤疏浚</t>
  </si>
  <si>
    <t>解决巴陵村各农户灌溉抗旱难题，增加收入。</t>
  </si>
  <si>
    <t>增产增收</t>
  </si>
  <si>
    <t>北垸村</t>
  </si>
  <si>
    <t>北垸村三号型路基建设</t>
  </si>
  <si>
    <t>2025.6</t>
  </si>
  <si>
    <t>2025.7</t>
  </si>
  <si>
    <t>4050米机耕路路基建设，铺设卵石、平整、压实。</t>
  </si>
  <si>
    <t>1、为三号型村民生活出行带来便利
2、为三号型村民养殖业减少运输成本，变相为农户增产增收
3.加快现代农村建设</t>
  </si>
  <si>
    <t>出行带来便利为，农户增产增收</t>
  </si>
  <si>
    <t>北垸村东西二号渠清淤</t>
  </si>
  <si>
    <t>2130米渠道清淤</t>
  </si>
  <si>
    <t>为2000多亩农田排涝抗旱带来保障，间接为农户增产增收</t>
  </si>
  <si>
    <t xml:space="preserve">新型农村集体经济发展项目 </t>
  </si>
  <si>
    <t>风干鱼加工项目（集体经济）</t>
  </si>
  <si>
    <t>通过入股万利扬食品厂，开发北垸村的风干鱼、手撒酱板鱼的深加工,</t>
  </si>
  <si>
    <t>增加村民务工收入</t>
  </si>
  <si>
    <t>机场村</t>
  </si>
  <si>
    <t>机场村桂花鱼养殖</t>
  </si>
  <si>
    <t>2025/10/26</t>
  </si>
  <si>
    <t>2025/11/26</t>
  </si>
  <si>
    <t>养鱼基础设备</t>
  </si>
  <si>
    <t>通过入股岳阳县诚为康生态农业有限公司，用于该公司养鱼基础设备建设、鱼类养殖，每年预计增加村集体经济收入0.5万元</t>
  </si>
  <si>
    <t>入股分红资金后续将用于脱贫户、监测户产业奖补，预计受益15户51人</t>
  </si>
  <si>
    <t>坪桥湖村</t>
  </si>
  <si>
    <t>坪桥湖村桂花鱼养殖</t>
  </si>
  <si>
    <t>长15米宽4.5米高7米混凝土倒置生化池，PVC水管500米</t>
  </si>
  <si>
    <t>三江村</t>
  </si>
  <si>
    <t>5组、10组道路维修</t>
  </si>
  <si>
    <t>2025/09/10</t>
  </si>
  <si>
    <t>2025/09/20</t>
  </si>
  <si>
    <t>2590米道路铺卵石</t>
  </si>
  <si>
    <t>提供生产生活便利</t>
  </si>
  <si>
    <t>群众参与增加收入</t>
  </si>
  <si>
    <t>黄精基地</t>
  </si>
  <si>
    <t>2025/09/30</t>
  </si>
  <si>
    <t>黄精基地排水沟开挖硬化150米</t>
  </si>
  <si>
    <t>提高产量</t>
  </si>
  <si>
    <t>平江河村</t>
  </si>
  <si>
    <t>9组新建机埠</t>
  </si>
  <si>
    <t>9组新建机埠1座</t>
  </si>
  <si>
    <t>为灌溉提供便利</t>
  </si>
  <si>
    <t>北垸村二组机耕路维修</t>
  </si>
  <si>
    <t>1423米机耕路路基维修，预埋过路涵，铺设卵石、平整、压实。</t>
  </si>
  <si>
    <t>北垸村三号型路基建设（老区发展）</t>
  </si>
  <si>
    <t>4050米道路路基建设，铺卵石、平整、压实</t>
  </si>
  <si>
    <t>岳阳县</t>
  </si>
  <si>
    <t>恢复农村小水源蓄水能力</t>
  </si>
  <si>
    <t>全县</t>
  </si>
  <si>
    <t>岳阳县水利局</t>
  </si>
  <si>
    <t>对全县各乡镇395口山塘进行清淤整治，新增蓄水能力591000m³、改善灌溉面积5770亩。</t>
  </si>
  <si>
    <t>清淤整治各乡镇395口山塘，新增蓄水能力591000m³、新增恢复灌溉面积660亩、改善灌溉面积5770亩。</t>
  </si>
  <si>
    <t>畅通“中梗阻”渠道</t>
  </si>
  <si>
    <t>改善灌溉面积1660亩、对接高标准农田面积2200亩。</t>
  </si>
  <si>
    <t>提升山上经济作物灌溉水源保障能力</t>
  </si>
  <si>
    <t>对全县各乡镇30口山上经济林周边山塘进行清淤整治</t>
  </si>
  <si>
    <t>清淤整治各乡镇30口山上经济林周边山塘</t>
  </si>
  <si>
    <t>种植基地</t>
  </si>
  <si>
    <t>庭院经济</t>
  </si>
  <si>
    <t>金盆柚种植170亩、肉鸡养殖3000只</t>
  </si>
  <si>
    <t>促进农户稳定增收</t>
  </si>
  <si>
    <t>金盆柚种植200亩、肉鸡养殖2000只</t>
  </si>
  <si>
    <t>金盆柚种植180亩、肉鸡养殖2500只</t>
  </si>
  <si>
    <t>公益性岗位</t>
  </si>
  <si>
    <t>岳阳县公益性岗位补贴</t>
  </si>
  <si>
    <t>对符合条件的脱贫人口和监测户提供公益性岗位，发放岗位补贴</t>
  </si>
  <si>
    <t>提高脱贫户、监测户收入</t>
  </si>
  <si>
    <t>巩固三保障成果</t>
  </si>
  <si>
    <t>教育</t>
  </si>
  <si>
    <t>享受“雨露计划”职业教育补助</t>
  </si>
  <si>
    <t>岳阳县雨露计划</t>
  </si>
  <si>
    <t>对岳阳县具有正式学籍的中职、高职在读建档立卡学生通过正常程序申报后符合条件的均可获得助学补助1500元/人·学期</t>
  </si>
  <si>
    <t>务工补助</t>
  </si>
  <si>
    <t>交通费补助</t>
  </si>
  <si>
    <t>岳阳县交通费一次性补助</t>
  </si>
  <si>
    <t>给去外地的务工人员报销车费或者补助，调动务工人员积极性</t>
  </si>
  <si>
    <t>金融保险配套项目</t>
  </si>
  <si>
    <t>小额信贷贴息</t>
  </si>
  <si>
    <t>岳阳县小额信贷贴息</t>
  </si>
  <si>
    <t>解决监测户贷款难、融资难的问题</t>
  </si>
  <si>
    <t>帮助监测户发展产业项目</t>
  </si>
  <si>
    <t>帮扶车间</t>
  </si>
  <si>
    <t>帮扶车间稳岗补贴</t>
  </si>
  <si>
    <t>对全县23家帮扶车间雇佣脱贫户、监测户务工，带动脱贫户、监测户就业给予帮扶车间一定的补贴</t>
  </si>
  <si>
    <t>产业园</t>
  </si>
  <si>
    <t>岳阳县巩固脱贫攻坚成果示范园项目</t>
  </si>
  <si>
    <t>流转土地3000亩，建立示范园区</t>
  </si>
  <si>
    <t>促进传统农业向现代农业转型发展</t>
  </si>
  <si>
    <t>带动脱贫户监测户就业</t>
  </si>
  <si>
    <t>新型经营主体贷款贴息</t>
  </si>
  <si>
    <r>
      <rPr>
        <sz val="9"/>
        <rFont val="Times New Roman"/>
        <charset val="134"/>
      </rPr>
      <t>2024</t>
    </r>
    <r>
      <rPr>
        <sz val="9"/>
        <rFont val="宋体"/>
        <charset val="134"/>
      </rPr>
      <t>年度新型农业经营主体贷款贴息</t>
    </r>
  </si>
  <si>
    <t>延续</t>
  </si>
  <si>
    <t>岳阳县农业农村局</t>
  </si>
  <si>
    <t>针对全县范围内满足条件的新型经营主体，因农业生产经营需要、从湖南省内商业银行或银保监会批准从事支农融资业务的湖南省内保险公司取得的贷款的已支付利息，</t>
  </si>
  <si>
    <t>减轻新型农业经营主体融资成本负担，改善农业种养殖生产条件所必须的基础设施建设、设施设备；拓展产业链建设，增强农业生产和农产品加工能力，促进农产品的流通销售，带动就业和农户增收，促进了新型农业经营主体节能减排、资源化利用和农业可持发展。</t>
  </si>
  <si>
    <t>直接帮扶</t>
  </si>
  <si>
    <t>种养产业、技术培训、产品回收</t>
  </si>
  <si>
    <t>种养</t>
  </si>
  <si>
    <t>到户</t>
  </si>
  <si>
    <t>以全县八大农业特色产业和乡镇优势产业为重点，以“两特两辅”“一乡一品”“一村一品”为突破口，做优做强农业产业。确定产业发展布局，</t>
  </si>
  <si>
    <t>充分发挥企业在市场、就业、技术、资金和结对帮扶村在资源、劳力等方面的优势，在村企协商一致的基础上，共同制定产业发展形式和内容，引导企业与结对村发展“一村一品”，确保农民种出来、养出来的产品能够全部为龙头企业、市场接纳消化，增强帮扶村造血功能，确保监测户、脱贫户稳定增产增收，农村产业持续发展。</t>
  </si>
  <si>
    <t>带动产业发展</t>
  </si>
  <si>
    <t>农村人居环境整治</t>
  </si>
  <si>
    <t>农村垃圾治理</t>
  </si>
  <si>
    <t>农村人居环境整治项目</t>
  </si>
  <si>
    <t>县域各行政村（含涉农居委会）</t>
  </si>
  <si>
    <t>各乡镇、街道</t>
  </si>
  <si>
    <t>对全县161个行政村和15个涉农居委会，4个农林场实施全覆盖开展农村人居环境整治，</t>
  </si>
  <si>
    <t>对全县161个行政村和15个涉农居委会，4个农林场实施全覆盖开展农村人居环境整治，进一步提升全县农村人居环境，力争全县农村人居环境整治排名全市前列，人民群众对乡村环境卫生满意度达到95%以上。</t>
  </si>
  <si>
    <t>农村小微水体整治工程</t>
  </si>
  <si>
    <t>小型农业水利设施建</t>
  </si>
  <si>
    <t>岳阳县15个乡镇（街道）、鹿角区域中心</t>
  </si>
  <si>
    <t>对15个乡镇（街道）179处小微水体清污护砌，对塘身加固；对塘内清污干净，塘内塘身水泥护砌，巩固农业生产基础；                                                     加快水利建设，推进乡村振兴建设进程，确保周围良田自流灌溉，有利于村民增收。</t>
  </si>
  <si>
    <t>约20000</t>
  </si>
  <si>
    <t>对15个乡镇（街道）179处小微水体清污护砌，对塘身加固</t>
  </si>
  <si>
    <t>2023-2024年冬春水利建设（县级重点工程）</t>
  </si>
  <si>
    <t>重点灌区渠系抗旱除险加固工程、县级防洪薄弱环节整治项目、汛期出险设施加固工程</t>
  </si>
  <si>
    <t>完成重点灌区渠系抗旱除险加固工程8处、完成县级防洪薄弱环节整治项目8处、完成汛期出险设施加固工程7处</t>
  </si>
  <si>
    <t>毛田镇石洞水库除险加固工程项目</t>
  </si>
  <si>
    <t>完成 小型水库除险加固工程项目1处</t>
  </si>
  <si>
    <t>农村公路日常养护及养护工程</t>
  </si>
  <si>
    <t>日常养护</t>
  </si>
  <si>
    <t>岳阳县农村公路养护中心</t>
  </si>
  <si>
    <t>农村公路日 常维修及维护（小型工程）</t>
  </si>
  <si>
    <t>10万</t>
  </si>
  <si>
    <t>38万</t>
  </si>
  <si>
    <t>完成农村公路维修里程69公里</t>
  </si>
  <si>
    <t>朱砂桥村</t>
  </si>
  <si>
    <t>朱砂桥村省级和美湘村建设</t>
  </si>
  <si>
    <t>村域内</t>
  </si>
  <si>
    <t>2025.5.30</t>
  </si>
  <si>
    <t>朱砂桥村村民委员会</t>
  </si>
  <si>
    <t>1、段丘屋场沟渠双侧护砌、底部硬化。2、朱砂七一水库维修加固，山塘清淤扩容、堤坡平整、低涵重建、泄洪道重建。3、朱砂片新建组小二型过渡水库水环境治理，采用生石灰进行杀菌、消毒，配合微生物菌改底和微生物藻调节水质。预计需投放复合菌种液8800L，复合藻种液8800L，生石灰3000KＧ，进行综合治理。4、朱砂片油桐种植、油茶管护项目，进行油桐苗购买及种植，形成100亩油桐种植项目，加强油桐、油茶日常管理。5、村部光伏充电站项目，利用村部屋顶建设光伏电站，引进充电桩公司投资建设充电桩，将村部发电出售给充电桩，余电进行上网。6、朱砂花果园产业路项目，新建道路全长700米，平整压实后硬化，宽4米，厚度20公分。7、李伏片树莓种植项目，村集体入股秋收信息技术服务有限公司（公司实施地在本村范围内），投入10万元资金入股分红。</t>
  </si>
  <si>
    <t>1:根据省级和美湘村建设方案，保质保量完成段丘美丽屋场沟渠护砌、七一水库维修加固、过渡水库水环境治理、花果园产业路新建、花果园产业路新建、村部光伏充电站建设、油桐种植基地管护、以及树莓种植等7项目。
2：顺利通过省市省级和美湘村建设验收
3：全面提升村庄基础设施与农村人居环境，提升村民满意度。</t>
  </si>
  <si>
    <t>麻布山村省级和美湘村建设</t>
  </si>
  <si>
    <t>麻布山村村民委员会</t>
  </si>
  <si>
    <t>1、大坳片三合组至庙山组道路拓宽道路拓宽硬化1.5m*1200*02M。2、牌头片三合组解放塘清淤、护坡、新建泄洪道山塘清淤、50M*6m塘堤护坡硬化，新建泄洪道底涵。3、永和片五星组滩塘清淤及塘堤片石护砌塘加固、塌方长15M*高8M护砌，道路基础建设。4、大坳片明山组旅游路人行道改造人行道改造170mx1.2m。5、陈晏组排水港道改造约120米沟渠清淤、片石护砌180立方。6、麻布山村牌头片仁义组道路硬化道路硬化130m*3m。7、永和片新廖组道路硬化项目新建道路硬化（含路基）约150*3.5*0.2M。8、麻布山村美丽屋场内雨污分流沟改造项目姜志里屋场160米、大坳组屋场40米、明山组屋场100米，安装下水道盖3处。9、麻布山村景区道路水毁修复工程水毁路段护砌长8米*高5米片石护砌。10、麻布山村牌头片三合组晒谷场硬化项目晒谷场地硬化900平方，新建排水沟45米。11、麻布山村牌头片团结组晒谷场硬化项目晒谷场地硬化850平方。12、金永路新塘段危险路段改造道路硬化110mx5mx0.2m</t>
  </si>
  <si>
    <t>1:根据省级和美湘村建设方案，保质保量完成大坳片三合组至庙山组道路拓宽升级、三合组解放塘维修加固、陈晏组排水港道改造、三合组晒谷场硬化等12个项目。2：顺利通过省市省级和美湘村建设验收3：全面提升村庄基础设施与农村人居环境，提升村民满意度。</t>
  </si>
  <si>
    <t>村容村貌提升</t>
  </si>
  <si>
    <t>大峰村省级和美湘村建设</t>
  </si>
  <si>
    <t>2025.3.1</t>
  </si>
  <si>
    <t>大峰村村民委员会</t>
  </si>
  <si>
    <t>1、饶村小学至大傅屋场道路大约700米整修及提质改造。2、双石片，伍相片，金西片破损村组道路约1000平方大修。3、大峰村1.5公里灌排渠整修及护砌。</t>
  </si>
  <si>
    <t>1:保质保量完成饶村小学至大傅屋场道路提质改造，双石、伍相、金西等破损村组道路维修，以及村域1.5公里灌排渠维修清淤等3个项目。2：对省级美丽村庄进一步提档升级，全面提升村庄基础设施与农村人居环境，提升村民满意度。</t>
  </si>
  <si>
    <t>范家村省级和美湘村建设</t>
  </si>
  <si>
    <t>2025.6.1</t>
  </si>
  <si>
    <t>范家村村民委员会</t>
  </si>
  <si>
    <t>1.开展美丽屋场建设，打造公路组、大屋组、章福、高家大屋等四个美丽屋场。
2.开展基础设施升级改造，一是对12000平方村组道路实施路基平整、路面硬化等提质升级；二是对高家大屋水库进行清脚护砌，以及灌溉用荷花支渠硬化加固。
3.开展人居环境整治提质建设，配套建设文化广场、微小公园等，持续开展村庄清洁行动。
4.发展产业，一是大力推进优质水稻种植，二是发展肉鸽养殖，引进2000对种鸽用于扩繁；三是扩大金盆柚种植基地，采购15000株金盆柚树苗，发展庭院经济。</t>
  </si>
  <si>
    <t>1、根据省级和美湘村建设方案，在2026年5月份前保质保量完成美丽屋场、基础设施、人居环境、以及集体经济发展等4个方面10项建设任务，因地制宜重点打造4个各具特色的美丽屋场，并以点带面，创新工作机制，改善乡村风貌，完善基础设施，提升服务水平，培育文明乡风，建设“六美”宜居宜业宜游和美范家村。2、顺利通过省市省级和美湘村建设验收。3、全面提升村庄基础设施与农村人居环境，提升村民满意度</t>
  </si>
  <si>
    <t>黄沙街镇</t>
  </si>
  <si>
    <t>黄沙村</t>
  </si>
  <si>
    <t>周冲片一组门前机耕路修建拓宽</t>
  </si>
  <si>
    <t>长300米道路平整，修建拓宽1.6米并硬化</t>
  </si>
  <si>
    <t>按时完成道路建设</t>
  </si>
  <si>
    <t>新天村</t>
  </si>
  <si>
    <t>黄应时冷水坡机埠建设</t>
  </si>
  <si>
    <t>机房建设、电力架设、管道铺设、电机及水泵建设</t>
  </si>
  <si>
    <t>荷塘村</t>
  </si>
  <si>
    <t>荷塘村滨湖片白虎山荷塘机埠重建工程</t>
  </si>
  <si>
    <t>机埠设备换新、管道换新50米、硬化工作面520平方、下火线开关、防汛吊机重新安装、土方填坑、泥沙挡土墙等</t>
  </si>
  <si>
    <t>项目覆盖区域内农户满意度≥99%</t>
  </si>
  <si>
    <t>大联片五组、六组机埠维修</t>
  </si>
  <si>
    <t>解决大联片五组、六组稻田灌溉</t>
  </si>
  <si>
    <t>公路维修5.5km</t>
  </si>
  <si>
    <t>黄秀村</t>
  </si>
  <si>
    <t>黄秀村政家屋机埠改造及维修工程</t>
  </si>
  <si>
    <t>政家屋机埠改造工程包括原机埠拆除，土方开挖、土方回填、机房基础浆砌石挡土墙，新建机房，购买设备；机埠维修工程包括机埠房屋面维修，内外墙凿除重新粉刷水泥压光，更换所有设备。</t>
  </si>
  <si>
    <t>政家屋机埠改造</t>
  </si>
  <si>
    <t>四义片余子交金盆柚种植</t>
  </si>
  <si>
    <t>金盆柚种植基地土地流转60亩，土地翻耕、人工施底肥、金盆柚苗移栽、水肥一体化滴管等</t>
  </si>
  <si>
    <t>为周边群众提供就业机会，增加收入，6年后为村集体经济带来收入</t>
  </si>
  <si>
    <t>村集体经济发展土豆种植项目</t>
  </si>
  <si>
    <t>计划流转土地100亩，建设种植基地，配套完善的灌溉、施肥、病虫害防治等基础设施，资金主要用于种苗肥料采购、人工费用、技术培训等方面。</t>
  </si>
  <si>
    <t>显著提高村集体和村民的经济收入，打造可持续的致富产业。</t>
  </si>
  <si>
    <t>前进片应海组金盆柚种植</t>
  </si>
  <si>
    <t>金盆柚种植基地土地流转100亩，土地翻耕、人工施底肥、金盆柚苗移栽、水肥一体化滴管等</t>
  </si>
  <si>
    <t>村集体经济发展黄精种植项目</t>
  </si>
  <si>
    <t>黄精30亩基地翻耕</t>
  </si>
  <si>
    <t>长冲组四叉路口处险护砌硬化</t>
  </si>
  <si>
    <t>加宽硬化360平方，护砌35立方，土方开挖700立方</t>
  </si>
  <si>
    <t>赵洞片黄桃培育</t>
  </si>
  <si>
    <t>200亩黄桃培育管理补苗、扩种及基地设施建设</t>
  </si>
  <si>
    <t>刘一组机
埠新建</t>
  </si>
  <si>
    <t>新建泵站1座，20KW机电设施一套，铺设引水管道</t>
  </si>
  <si>
    <t>完成新建泵站1座，20KW机电设施一套，铺设引水管道</t>
  </si>
  <si>
    <t>受益人口数102人</t>
  </si>
  <si>
    <t>胡山片村
级产业路
维修</t>
  </si>
  <si>
    <t>完成2公里产业路维修</t>
  </si>
  <si>
    <t>受益人口数95人</t>
  </si>
  <si>
    <t>读书光伏发电厂，340平方米，60千瓦</t>
  </si>
  <si>
    <t>产业项目</t>
  </si>
  <si>
    <t>利用村部屋顶建300平方光伏发电</t>
  </si>
  <si>
    <t>大金村</t>
  </si>
  <si>
    <t>大群界柳元七路段拓宽硬化</t>
  </si>
  <si>
    <t>2025/11/01</t>
  </si>
  <si>
    <t>大群界柳元七路段拓宽硬化，提质改造</t>
  </si>
  <si>
    <t>按时完成大群界柳元七路段拓宽硬化</t>
  </si>
  <si>
    <t>狮型桥桥梁拓宽设</t>
  </si>
  <si>
    <t>2025.10.06</t>
  </si>
  <si>
    <t>2025.10.26</t>
  </si>
  <si>
    <t>东淇村狮形桥拓宽1.5米，跨度20米</t>
  </si>
  <si>
    <t>改善农田灌溉，提升村民的生活质量。</t>
  </si>
  <si>
    <t>狮形水库维修加固</t>
  </si>
  <si>
    <t>2025.11.20</t>
  </si>
  <si>
    <r>
      <rPr>
        <sz val="9"/>
        <rFont val="宋体"/>
        <charset val="134"/>
      </rPr>
      <t>狮形水库维修加固堤长30米、高10米；</t>
    </r>
    <r>
      <rPr>
        <sz val="9"/>
        <rFont val="Arial"/>
        <charset val="0"/>
      </rPr>
      <t xml:space="preserve">
</t>
    </r>
    <r>
      <rPr>
        <sz val="9"/>
        <rFont val="宋体"/>
        <charset val="134"/>
      </rPr>
      <t>山塘清淤、内坡加固</t>
    </r>
  </si>
  <si>
    <t>改善农田灌溉增产增收</t>
  </si>
  <si>
    <t>受益群众203户，其中脱贫户数及防止返贫监测对象户数3户，脱贫人口数及防止返贫监测对象人口数8人，增加收入巩固脱贫成果</t>
  </si>
  <si>
    <t>农村道路建设
（通村、通户路）</t>
  </si>
  <si>
    <t>东坡组道路拓宽硬化</t>
  </si>
  <si>
    <t>2025.12.5</t>
  </si>
  <si>
    <t>2025.12.15</t>
  </si>
  <si>
    <t>80米道路拓宽基础设施及硬化</t>
  </si>
  <si>
    <t>改善出行条件，提升村民的生活质量</t>
  </si>
  <si>
    <t>受益群众56户，其中脱贫户数及防止返贫监测对象户数9户，脱贫人口数及防止返贫监测对象人口数16人，增加收入巩固脱贫成果</t>
  </si>
  <si>
    <t>独圳丘塘清淤护砌</t>
  </si>
  <si>
    <t>2025.11.8</t>
  </si>
  <si>
    <t>2025.12.3</t>
  </si>
  <si>
    <t>塘内清淤1100立方、护砌长34米.高2.5米.宽0.8米</t>
  </si>
  <si>
    <t>受益群众32户其中脱贫户户2户9人，改善农民生活质量.提高农民产业发展.</t>
  </si>
  <si>
    <t>小湄片方家屋场道路拓宽硬化</t>
  </si>
  <si>
    <t>2025.10.22</t>
  </si>
  <si>
    <t>2025.12.2</t>
  </si>
  <si>
    <t>250米道路拓宽至3.5米后硬化</t>
  </si>
  <si>
    <t>受益群众20户其中贫户数及防止返贫监测对象户数5户，脱贫人口数及防止返贫监测对象人口数16人，通过以工代赈，增加收入巩固脱贫成果</t>
  </si>
  <si>
    <t>板桥安置点道路护坡</t>
  </si>
  <si>
    <t>板桥安置点道路护坡，长25米，高4米</t>
  </si>
  <si>
    <t>受益群众50户其中贫户数及防止返贫监测对象户数9户，脱贫人口数及防止返贫监测对象人口数25人，通过以工代赈，增加收入巩固脱贫成果</t>
  </si>
  <si>
    <t>公田片上屋组团结支渠维修</t>
  </si>
  <si>
    <t>渠道维修350米</t>
  </si>
  <si>
    <t>受益群众112户其中脱贫户数及防止返贫监测对象户数8户，脱贫人口数及防止返贫监测对象人口数26人，通过以工代赈，增加收入巩固脱贫成果</t>
  </si>
  <si>
    <t>甘田村墈上组山塘维修</t>
  </si>
  <si>
    <t>2025.12.14</t>
  </si>
  <si>
    <t>塘内清污200立方；护砌40米、高2米、宽1米；排水沟30米</t>
  </si>
  <si>
    <t>改善周边农田灌溉45亩，群众增产增收</t>
  </si>
  <si>
    <t>五龙桥村青山段道路拓宽扩建</t>
  </si>
  <si>
    <t>2025.11.23</t>
  </si>
  <si>
    <t>2025.12.13</t>
  </si>
  <si>
    <t xml:space="preserve">青山段道路拓宽扩建挖方：长120m*宽3m*高8m，片石护砌：长440m*宽1.2m*高4.2m
,土方回填：长447m*宽2.5m*高4m.
</t>
  </si>
  <si>
    <t>改善群众出行，改善生产生活条件</t>
  </si>
  <si>
    <t>受益群众280户其中脱贫户数及防止返贫监测对象户数10户，脱贫人口数及防止返贫监测对象人口数26人，增加收入巩固脱贫成果·</t>
  </si>
  <si>
    <t>易地搬迁后扶</t>
  </si>
  <si>
    <t>易地搬迁集中安置区</t>
  </si>
  <si>
    <t>岳阳县公田镇易地搬迁集中安置区维修改造项目</t>
  </si>
  <si>
    <t>2025.1.22</t>
  </si>
  <si>
    <t>1、屋顶及外立面破损维修改造;3个安置区维修改造1190平方米                 2、房屋公共区域漏水渗水维修改造；4个安置区维修改造1941平方米</t>
  </si>
  <si>
    <t>通过易地搬迁安置区提质升级专项的实施，拟在1-3年内年逐步完成易地搬迁安置区提质升级  工作，确保搬迁群众稳得住、逐步能致富，推动集中安置区融入新型城镇化实现高质量发展。</t>
  </si>
  <si>
    <t>带动就业，增加贫困户收入</t>
  </si>
  <si>
    <t>大明村</t>
  </si>
  <si>
    <t>新民片六、七组道路拓宽工程</t>
  </si>
  <si>
    <t>和谐村-新民坪桥路段拓宽，长1.217公里，宽5米</t>
  </si>
  <si>
    <t>改善脱贫户及普通老百姓人居环境卫生，保障安全出行</t>
  </si>
  <si>
    <t>茶场社区</t>
  </si>
  <si>
    <t>茶场社区S312道路基础路设施沉水井建设</t>
  </si>
  <si>
    <t>建设茶场社区拦河片一至六组沉水井22座</t>
  </si>
  <si>
    <t>方便灌溉</t>
  </si>
  <si>
    <t>苍坪村</t>
  </si>
  <si>
    <t>罗汉果基地扩面、菊花种植</t>
  </si>
  <si>
    <t>罗汉果基地扩面100亩，种植菊花</t>
  </si>
  <si>
    <t>龙凤村</t>
  </si>
  <si>
    <t>君召连二塘清淤，维修</t>
  </si>
  <si>
    <t>君召连二塘清淤，塘堤维修12亩</t>
  </si>
  <si>
    <t>方便发展生产</t>
  </si>
  <si>
    <t>麻塘办事处</t>
  </si>
  <si>
    <t>五组灌溉沟渠清淤、加固</t>
  </si>
  <si>
    <t>五组灌溉沟渠87米，宽1.15米，深1.1米混凝土硬化沟渠</t>
  </si>
  <si>
    <t>改善灌溉条件受益</t>
  </si>
  <si>
    <t>邓家组门口塘清淤、护砌</t>
  </si>
  <si>
    <t>水塘清淤约3000立方米、堤坡护砌58立方米</t>
  </si>
  <si>
    <t>农村公共服务</t>
  </si>
  <si>
    <t>麻塘村水库组晒谷坪硬化项目</t>
  </si>
  <si>
    <t>对水库组300平方空地平整并进行硬化，另外加装不锈钢护栏43米</t>
  </si>
  <si>
    <t>完成300平方晒谷坪建设，改善生产条件</t>
  </si>
  <si>
    <t>改善生产条件受益</t>
  </si>
  <si>
    <t>麻塘村果园组、笔架组安全饮水项目</t>
  </si>
  <si>
    <t>安装约1400米自来水管网</t>
  </si>
  <si>
    <t>完成1400米自来水管道安装，改善群众饮水安全</t>
  </si>
  <si>
    <t>饮水安全受益</t>
  </si>
  <si>
    <t>枫梓碑机埠拦水坝维修项目</t>
  </si>
  <si>
    <t>30米拦水坝混凝土浇筑防渗墙，溢洪口片石护砌</t>
  </si>
  <si>
    <t>完成30米拦水坝建设，改善农田灌溉条件</t>
  </si>
  <si>
    <t>鹿角村风情谷产业路</t>
  </si>
  <si>
    <t>鹿角村蛇头港北窑咀风情谷产业路维修改造，路长500米，宽3米，工程量包括清障、拓宽、沙卵石铺设。</t>
  </si>
  <si>
    <t>发展旅游民宿风情产业，带动周边群众，解决群众出行安全问题，加快农资流通，增加收入。受益群众20户76人，其中脱贫户1户3人。</t>
  </si>
  <si>
    <t>解决群众出行安全问题，加快农资流通，增加收入</t>
  </si>
  <si>
    <t>欣荣村先锋片张家冲门塘维修</t>
  </si>
  <si>
    <t>欣荣村先锋片张家冲门塘维修，水塘面积2亩，堤坝渗水维修。</t>
  </si>
  <si>
    <t>受益水田40亩，每亩优质稻增产100斤。受益人口78人，其中脱贫户2户6人。</t>
  </si>
  <si>
    <t>东方村东方片江家冲道路维修</t>
  </si>
  <si>
    <t>东方村东方片江家冲道路维修，路长2公里，路宽5米。</t>
  </si>
  <si>
    <t>解决群众出行安全问题，加快农资流通，增加收入。受益群众180户750人，其中脱贫户5户21人。</t>
  </si>
  <si>
    <t>兴园村株树片隋家屋场道路拓宽</t>
  </si>
  <si>
    <t>兴园村株树片隋家屋场道路拓宽，路长900米，拓宽至5米。</t>
  </si>
  <si>
    <t>解决群众出行安全问题，加快农资流通，增加收入。受益群众125户640人，其中脱贫户3户9人。</t>
  </si>
  <si>
    <t>公诚村三义片吴三房门前灌溉水渠维修</t>
  </si>
  <si>
    <t>公诚村三义片吴三房门前灌溉水渠维修，水渠长170米，高1.6米，宽2米。</t>
  </si>
  <si>
    <t>受益水田180亩，每亩优质稻增产100斤。受益人口478人，其中脱贫户4户14人。</t>
  </si>
  <si>
    <t>文发村三塘片周家坡上下塘清淤护坡及机耕路建设</t>
  </si>
  <si>
    <t>文发村三塘片周家坡上下塘清淤护坡，两口水塘面积8亩；机耕路建700米，3.5米宽，砂砾石铺设。</t>
  </si>
  <si>
    <t>受益水田120亩，每亩优质稻增产100斤。受益人口350人，其中脱贫户4户12人。</t>
  </si>
  <si>
    <t>友爱村友爱片二组通铁路涵洞桥建设</t>
  </si>
  <si>
    <t>新建友爱村友爱片二、三、四组通铁路涵洞桥，桥长8米，宽3.5米。</t>
  </si>
  <si>
    <t>解决群众出行安全问题，加快农资流通，增加收入。受益群众72户300人，其中脱贫户4户15人。</t>
  </si>
  <si>
    <t>六合垸村六合片八组产业路</t>
  </si>
  <si>
    <t>六合垸村六合片八组产业路维修，路长300米，宽3.5米，砂砾石铺设，部分路面拓宽。</t>
  </si>
  <si>
    <t>解决群众出行安全问题，加快农资流通，增加收入。受益人口45户180人，其中脱贫户2户7人。</t>
  </si>
  <si>
    <t>岳武村共同片至星火连接路维修</t>
  </si>
  <si>
    <t>岳武村共同片至星火连接路2.2公里道路维修，包括板块维修，坑洞填补。</t>
  </si>
  <si>
    <t>解决群众出行安全问题，加快农资流通，增加收入。受益群众700户2800人，其中脱贫户70户256人。</t>
  </si>
  <si>
    <t>高桥村高桥片沟渠建设</t>
  </si>
  <si>
    <t>400米沟渠新建</t>
  </si>
  <si>
    <t>就业人员每年大概2000元左右收入</t>
  </si>
  <si>
    <t>为周边群众130户456人带来劳动就业机会，</t>
  </si>
  <si>
    <t>先锋片甘沙组渠道护砌</t>
  </si>
  <si>
    <t>对先锋片杨溪桥机埠渠道清淤护砌30米并转运清理一期二期产生的淤泥渣土。</t>
  </si>
  <si>
    <t>该项目建设可解决先锋片该组28户村民农田灌溉，可加大对村民增产增收。</t>
  </si>
  <si>
    <t>少星组山塘山塘清淤护砌</t>
  </si>
  <si>
    <t>清除5.2亩山塘塘内淤泥、腐殖质及杂物，塘坝坝体及塘岸护砌</t>
  </si>
  <si>
    <t>塘体水质改善，水体净化能力提升，减少淤泥污染，生态环境质量得到改善</t>
  </si>
  <si>
    <t>麻洞组安全饮水工程</t>
  </si>
  <si>
    <t>新建深水井6座、入户管网2000米，改善麻洞组村民饮水问题。</t>
  </si>
  <si>
    <t>改善保障麻洞组全体村民安全饮水问题。</t>
  </si>
  <si>
    <t>保障村民安全饮水</t>
  </si>
  <si>
    <t>刘家组路边塘驳岸护砌</t>
  </si>
  <si>
    <t>驳岸全长60米，高1.5米至2.5米</t>
  </si>
  <si>
    <t>新建、保护道路，完善交通基础设施。</t>
  </si>
  <si>
    <t>带动生产，带动务工</t>
  </si>
  <si>
    <t>塘先组对门垄渠清污护砌</t>
  </si>
  <si>
    <t>渠道清污护砌长约110米，、宽80cm、深90cm.</t>
  </si>
  <si>
    <t>清污护砌渠道，提高农业生产。</t>
  </si>
  <si>
    <t>带动农民增收。</t>
  </si>
  <si>
    <t>国庆至赵洞公路段护砌</t>
  </si>
  <si>
    <t>2025.11.27</t>
  </si>
  <si>
    <t>2025.12.10</t>
  </si>
  <si>
    <t>国庆白善桥至赵洞龙潭湾道路护砌，约115平方。</t>
  </si>
  <si>
    <t>刘氏庙金鱼组道路硬化</t>
  </si>
  <si>
    <t>2025.12.12</t>
  </si>
  <si>
    <t>拓宽长3300米，宽2米，硬化宽1.5米</t>
  </si>
  <si>
    <t>农村污水治理</t>
  </si>
  <si>
    <t>大洲片枫树组黑臭水治理</t>
  </si>
  <si>
    <t>修建大型净化池4个长5米、宽2米共10个立方</t>
  </si>
  <si>
    <t>月田村安全饮水工程</t>
  </si>
  <si>
    <t>建一座10立方米的饮水井和10立方米蓄水池一个，铺设900余米的供水管</t>
  </si>
  <si>
    <t>茨洞村塘湾组道路拓宽硬化</t>
  </si>
  <si>
    <t>2025.11.25</t>
  </si>
  <si>
    <t>2025.12.8</t>
  </si>
  <si>
    <t>茨洞村塘湾组原茨洞小学道路，全程453米，原路面178米长3米宽硬化路，现拓宽硬化2米，新建275米长3米宽。</t>
  </si>
  <si>
    <t>立新村邓谷片、上庄片、大陂片破损路面切板硬化</t>
  </si>
  <si>
    <t>立新村邓谷片、上庄片、大陂片破损路面切板硬化共计550平方</t>
  </si>
  <si>
    <t>1.屋顶翻新.2.优化改良地面528㎡.3.水电重新安装</t>
  </si>
  <si>
    <r>
      <rPr>
        <sz val="9"/>
        <rFont val="宋体"/>
        <charset val="134"/>
        <scheme val="minor"/>
      </rPr>
      <t>产生集体经济</t>
    </r>
    <r>
      <rPr>
        <sz val="9"/>
        <rFont val="Times New Roman"/>
        <charset val="134"/>
      </rPr>
      <t>5</t>
    </r>
    <r>
      <rPr>
        <sz val="9"/>
        <rFont val="宋体"/>
        <charset val="134"/>
      </rPr>
      <t>万元</t>
    </r>
  </si>
  <si>
    <t>金盆柚基地产业路拓宽</t>
  </si>
  <si>
    <t>风水村金盆柚基地产业路拓宽路基至约4.5米宽</t>
  </si>
  <si>
    <t>增加群众收入</t>
  </si>
  <si>
    <t>花园片冲屋饮水工程</t>
  </si>
  <si>
    <t>水管铺设、修建水池、打井</t>
  </si>
  <si>
    <r>
      <rPr>
        <sz val="9"/>
        <rFont val="宋体"/>
        <charset val="134"/>
      </rPr>
      <t>确保花园片冲屋</t>
    </r>
    <r>
      <rPr>
        <sz val="9"/>
        <rFont val="Times New Roman"/>
        <charset val="134"/>
      </rPr>
      <t>396</t>
    </r>
    <r>
      <rPr>
        <sz val="9"/>
        <rFont val="宋体"/>
        <charset val="134"/>
      </rPr>
      <t>人饮水充足，饮水安全</t>
    </r>
  </si>
  <si>
    <r>
      <rPr>
        <sz val="9"/>
        <rFont val="宋体"/>
        <charset val="134"/>
      </rPr>
      <t>朱公桥村受益人口</t>
    </r>
    <r>
      <rPr>
        <sz val="9"/>
        <rFont val="Times New Roman"/>
        <charset val="134"/>
      </rPr>
      <t>396</t>
    </r>
    <r>
      <rPr>
        <sz val="9"/>
        <rFont val="宋体"/>
        <charset val="134"/>
      </rPr>
      <t>人</t>
    </r>
  </si>
  <si>
    <t>京广七组刘家组清污、硬化</t>
  </si>
  <si>
    <t>水塘清污，塘堤整形81米并硬化塘堤长65米，高4.5米，厚0.1米</t>
  </si>
  <si>
    <t>完成水塘清污，塘堤整形81米并硬化塘堤长65米，高4.5米，厚0.1米</t>
  </si>
  <si>
    <t>马头组裤脚塘清污</t>
  </si>
  <si>
    <t>马头组裤脚塘清污8000立方</t>
  </si>
  <si>
    <t>完成马头组裤脚塘清污8000立方</t>
  </si>
  <si>
    <t>受益农户20人数</t>
  </si>
  <si>
    <t>自强村金盆柚基地管道铺设与追肥工程</t>
  </si>
  <si>
    <t>自强村集体金盆柚基地维护，铺设灌溉管道1080米，40亩金盆柚追肥</t>
  </si>
  <si>
    <t>完成自强村集体金盆柚基地维护，铺设灌溉管道1080米，40亩金盆柚追肥</t>
  </si>
  <si>
    <t>受益农户62人数</t>
  </si>
  <si>
    <t>岳阳县瑞民养殖农民专业合作社路基硬化</t>
  </si>
  <si>
    <t>长100米，宽6米，厚20公分</t>
  </si>
  <si>
    <t>完成路基长100米，宽6米，厚20公分硬化</t>
  </si>
  <si>
    <t>长湖乡洪桥村水库组防汛道路建设</t>
  </si>
  <si>
    <t>3.17km，原道路路基清理、碎石换填、拓宽（原道路3m拓宽至5m）</t>
  </si>
  <si>
    <t>完成3.17km，原道路路基清理、碎石换填、拓宽（原道路3m拓宽至5m）</t>
  </si>
  <si>
    <t>仁义片13、14组渠道维修</t>
  </si>
  <si>
    <t>2025.12.1</t>
  </si>
  <si>
    <t>仁义片13、14组1000米渠道 挖机开沟，PE管道埋设，闸阀安装</t>
  </si>
  <si>
    <t>解决650多亩水田灌溉问题，带来增产，增收效益</t>
  </si>
  <si>
    <t>提供生产生活便利，增产增收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</si>
</sst>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0.00_ "/>
    <numFmt numFmtId="179" formatCode="yyyy/m/d;@"/>
    <numFmt numFmtId="180" formatCode="yyyy&quot;年&quot;m&quot;月&quot;d&quot;日&quot;;@"/>
    <numFmt numFmtId="181" formatCode="0.000_ "/>
    <numFmt numFmtId="182" formatCode="0.0_ "/>
    <numFmt numFmtId="183" formatCode="000000"/>
  </numFmts>
  <fonts count="48">
    <font>
      <sz val="11"/>
      <color theme="1"/>
      <name val="宋体"/>
      <charset val="134"/>
      <scheme val="minor"/>
    </font>
    <font>
      <sz val="11"/>
      <name val="宋体"/>
      <charset val="134"/>
      <scheme val="minor"/>
    </font>
    <font>
      <sz val="9"/>
      <name val="宋体"/>
      <charset val="134"/>
      <scheme val="minor"/>
    </font>
    <font>
      <sz val="9"/>
      <name val="宋体"/>
      <charset val="0"/>
      <scheme val="minor"/>
    </font>
    <font>
      <sz val="9"/>
      <name val="宋体"/>
      <charset val="134"/>
    </font>
    <font>
      <sz val="9"/>
      <name val="Arial"/>
      <charset val="0"/>
    </font>
    <font>
      <b/>
      <sz val="18"/>
      <name val="宋体"/>
      <charset val="134"/>
    </font>
    <font>
      <sz val="9"/>
      <name val="宋体"/>
      <charset val="0"/>
    </font>
    <font>
      <sz val="9"/>
      <name val="Times New Roman"/>
      <charset val="0"/>
    </font>
    <font>
      <sz val="9"/>
      <name val="Times New Roman"/>
      <charset val="134"/>
    </font>
    <font>
      <sz val="9"/>
      <name val="仿宋_GB2312"/>
      <charset val="134"/>
    </font>
    <font>
      <b/>
      <sz val="9"/>
      <name val="宋体"/>
      <charset val="0"/>
    </font>
    <font>
      <sz val="9"/>
      <name val="CESI仿宋-GB2312"/>
      <charset val="134"/>
    </font>
    <font>
      <sz val="9"/>
      <name val="仿宋"/>
      <charset val="134"/>
    </font>
    <font>
      <sz val="9"/>
      <name val="方正书宋_GBK"/>
      <charset val="134"/>
    </font>
    <font>
      <b/>
      <sz val="9"/>
      <name val="宋体"/>
      <charset val="134"/>
    </font>
    <font>
      <sz val="9"/>
      <name val="Courier New"/>
      <charset val="134"/>
    </font>
    <font>
      <b/>
      <sz val="18"/>
      <color theme="1"/>
      <name val="宋体"/>
      <charset val="134"/>
    </font>
    <font>
      <b/>
      <sz val="18"/>
      <color theme="1"/>
      <name val="Times New Roman"/>
      <charset val="134"/>
    </font>
    <font>
      <sz val="10.5"/>
      <color theme="1"/>
      <name val="Times New Roman"/>
      <charset val="134"/>
    </font>
    <font>
      <sz val="10.5"/>
      <color theme="1"/>
      <name val="宋体"/>
      <charset val="134"/>
    </font>
    <font>
      <b/>
      <sz val="10.5"/>
      <color theme="1"/>
      <name val="宋体"/>
      <charset val="134"/>
    </font>
    <font>
      <b/>
      <sz val="10.5"/>
      <color theme="1"/>
      <name val="Times New Roman"/>
      <charset val="134"/>
    </font>
    <font>
      <sz val="11"/>
      <color theme="1"/>
      <name val="宋体"/>
      <charset val="134"/>
    </font>
    <font>
      <sz val="9"/>
      <color theme="1"/>
      <name val="宋体"/>
      <charset val="134"/>
    </font>
    <font>
      <b/>
      <sz val="11"/>
      <color theme="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5"/>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indexed="8"/>
      </top>
      <bottom/>
      <diagonal/>
    </border>
    <border>
      <left style="thin">
        <color indexed="8"/>
      </left>
      <right style="thin">
        <color auto="1"/>
      </right>
      <top style="thin">
        <color auto="1"/>
      </top>
      <bottom/>
      <diagonal/>
    </border>
    <border>
      <left style="thin">
        <color indexed="8"/>
      </left>
      <right style="thin">
        <color indexed="8"/>
      </right>
      <top style="thin">
        <color auto="1"/>
      </top>
      <bottom/>
      <diagonal/>
    </border>
    <border>
      <left style="thin">
        <color auto="1"/>
      </left>
      <right style="thin">
        <color indexed="8"/>
      </right>
      <top style="thin">
        <color auto="1"/>
      </top>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14"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5" applyNumberFormat="0" applyFill="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4" fillId="0" borderId="0" applyNumberFormat="0" applyFill="0" applyBorder="0" applyAlignment="0" applyProtection="0">
      <alignment vertical="center"/>
    </xf>
    <xf numFmtId="0" fontId="35" fillId="3" borderId="17" applyNumberFormat="0" applyAlignment="0" applyProtection="0">
      <alignment vertical="center"/>
    </xf>
    <xf numFmtId="0" fontId="36" fillId="4" borderId="18" applyNumberFormat="0" applyAlignment="0" applyProtection="0">
      <alignment vertical="center"/>
    </xf>
    <xf numFmtId="0" fontId="37" fillId="4" borderId="17" applyNumberFormat="0" applyAlignment="0" applyProtection="0">
      <alignment vertical="center"/>
    </xf>
    <xf numFmtId="0" fontId="38" fillId="5" borderId="19" applyNumberFormat="0" applyAlignment="0" applyProtection="0">
      <alignment vertical="center"/>
    </xf>
    <xf numFmtId="0" fontId="39" fillId="0" borderId="20" applyNumberFormat="0" applyFill="0" applyAlignment="0" applyProtection="0">
      <alignment vertical="center"/>
    </xf>
    <xf numFmtId="0" fontId="40" fillId="0" borderId="21"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6" fillId="0" borderId="0" applyBorder="0">
      <alignment vertical="center"/>
    </xf>
  </cellStyleXfs>
  <cellXfs count="113">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3" fillId="0" borderId="1"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14"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3" fillId="0" borderId="3"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14" fontId="4"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shrinkToFi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179" fontId="4" fillId="0" borderId="1" xfId="0" applyNumberFormat="1" applyFont="1" applyFill="1" applyBorder="1" applyAlignment="1">
      <alignment horizontal="center" vertical="center" wrapText="1"/>
    </xf>
    <xf numFmtId="31" fontId="4" fillId="0" borderId="1" xfId="0"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81"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82" fontId="7" fillId="0" borderId="1" xfId="0" applyNumberFormat="1" applyFont="1" applyFill="1" applyBorder="1" applyAlignment="1">
      <alignment horizontal="center" vertical="center" wrapText="1"/>
    </xf>
    <xf numFmtId="31" fontId="9"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57" fontId="4" fillId="0" borderId="1" xfId="0" applyNumberFormat="1" applyFont="1" applyFill="1" applyBorder="1" applyAlignment="1">
      <alignment horizontal="center" vertical="center" wrapText="1" shrinkToFit="1"/>
    </xf>
    <xf numFmtId="2"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58"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14" fillId="0" borderId="1" xfId="0" applyFont="1" applyFill="1" applyBorder="1" applyAlignment="1">
      <alignment horizontal="center" vertical="center" wrapText="1"/>
    </xf>
    <xf numFmtId="58" fontId="9"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3" fillId="0" borderId="1" xfId="0" applyFont="1" applyFill="1" applyBorder="1" applyAlignment="1">
      <alignment vertical="center" wrapText="1"/>
    </xf>
    <xf numFmtId="0" fontId="4"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4" fillId="0" borderId="12" xfId="0" applyFont="1" applyFill="1" applyBorder="1" applyAlignment="1" applyProtection="1">
      <alignment horizontal="center" vertical="center" wrapText="1"/>
    </xf>
    <xf numFmtId="177" fontId="4" fillId="0" borderId="13"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31" fontId="2" fillId="0" borderId="1" xfId="0" applyNumberFormat="1" applyFont="1" applyFill="1" applyBorder="1" applyAlignment="1">
      <alignment horizontal="center" vertical="center" wrapText="1"/>
    </xf>
    <xf numFmtId="183" fontId="2" fillId="0" borderId="1" xfId="0" applyNumberFormat="1" applyFont="1" applyFill="1" applyBorder="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0" fillId="0" borderId="0" xfId="0" applyAlignment="1">
      <alignment horizontal="right" vertical="center"/>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19" fillId="0" borderId="1" xfId="0" applyFont="1" applyBorder="1" applyAlignment="1">
      <alignment horizontal="justify"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Fill="1" applyBorder="1" applyAlignment="1">
      <alignment horizontal="center" vertical="center" wrapText="1"/>
    </xf>
    <xf numFmtId="0" fontId="19" fillId="0" borderId="1" xfId="0" applyFont="1" applyBorder="1" applyAlignment="1">
      <alignment horizontal="justify" vertical="center"/>
    </xf>
    <xf numFmtId="0" fontId="25" fillId="0" borderId="1" xfId="0" applyFont="1" applyBorder="1" applyAlignment="1">
      <alignment horizontal="center" vertical="center" wrapText="1"/>
    </xf>
    <xf numFmtId="0" fontId="19" fillId="0" borderId="1" xfId="0" applyFont="1" applyBorder="1" applyAlignment="1">
      <alignment horizontal="justify" vertical="top" wrapText="1"/>
    </xf>
    <xf numFmtId="0" fontId="26" fillId="0" borderId="1" xfId="0" applyFont="1" applyBorder="1" applyAlignment="1">
      <alignment horizontal="center" vertical="center"/>
    </xf>
    <xf numFmtId="0" fontId="21" fillId="0" borderId="1" xfId="0" applyFont="1" applyBorder="1" applyAlignment="1">
      <alignment horizontal="justify" vertical="center" wrapText="1"/>
    </xf>
    <xf numFmtId="0" fontId="22" fillId="0" borderId="1" xfId="0" applyFont="1" applyBorder="1" applyAlignment="1">
      <alignment horizontal="center" vertical="top" wrapText="1"/>
    </xf>
    <xf numFmtId="0" fontId="0" fillId="0" borderId="1" xfId="0"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2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0"/>
  <sheetViews>
    <sheetView tabSelected="1" workbookViewId="0">
      <selection activeCell="H7" sqref="H7"/>
    </sheetView>
  </sheetViews>
  <sheetFormatPr defaultColWidth="9" defaultRowHeight="13.5"/>
  <cols>
    <col min="1" max="1" width="6.5" customWidth="1"/>
    <col min="2" max="2" width="25.3833333333333" customWidth="1"/>
    <col min="3" max="3" width="9.44166666666667"/>
    <col min="4" max="6" width="10.6666666666667"/>
    <col min="7" max="7" width="9.66666666666667"/>
    <col min="13" max="13" width="6.38333333333333" customWidth="1"/>
  </cols>
  <sheetData>
    <row r="1" customFormat="1" ht="42" customHeight="1" spans="1:13">
      <c r="A1" s="91" t="s">
        <v>0</v>
      </c>
      <c r="B1" s="92"/>
      <c r="C1" s="92"/>
      <c r="D1" s="92"/>
      <c r="E1" s="92"/>
      <c r="F1" s="92"/>
      <c r="G1" s="92"/>
      <c r="H1" s="92"/>
      <c r="I1" s="92"/>
      <c r="J1" s="92"/>
      <c r="K1" s="92"/>
      <c r="L1" s="92"/>
      <c r="M1" s="92"/>
    </row>
    <row r="2" customFormat="1" ht="22" customHeight="1" spans="1:13">
      <c r="A2" t="s">
        <v>1</v>
      </c>
      <c r="L2" s="93" t="s">
        <v>2</v>
      </c>
      <c r="M2" s="93"/>
    </row>
    <row r="3" customFormat="1" ht="15" customHeight="1" spans="1:13">
      <c r="A3" s="94" t="s">
        <v>3</v>
      </c>
      <c r="B3" s="95" t="s">
        <v>4</v>
      </c>
      <c r="C3" s="96" t="s">
        <v>5</v>
      </c>
      <c r="D3" s="94" t="s">
        <v>6</v>
      </c>
      <c r="E3" s="94"/>
      <c r="F3" s="94"/>
      <c r="G3" s="94" t="s">
        <v>7</v>
      </c>
      <c r="H3" s="94"/>
      <c r="I3" s="94"/>
      <c r="J3" s="94"/>
      <c r="K3" s="94"/>
      <c r="L3" s="94"/>
      <c r="M3" s="94" t="s">
        <v>8</v>
      </c>
    </row>
    <row r="4" customFormat="1" spans="1:13">
      <c r="A4" s="94"/>
      <c r="B4" s="94"/>
      <c r="C4" s="96"/>
      <c r="D4" s="97" t="s">
        <v>9</v>
      </c>
      <c r="E4" s="94" t="s">
        <v>10</v>
      </c>
      <c r="F4" s="94"/>
      <c r="G4" s="96" t="s">
        <v>11</v>
      </c>
      <c r="H4" s="96" t="s">
        <v>12</v>
      </c>
      <c r="I4" s="96" t="s">
        <v>13</v>
      </c>
      <c r="J4" s="94" t="s">
        <v>10</v>
      </c>
      <c r="K4" s="94"/>
      <c r="L4" s="94"/>
      <c r="M4" s="94"/>
    </row>
    <row r="5" customFormat="1" ht="76.5" spans="1:13">
      <c r="A5" s="94"/>
      <c r="B5" s="94"/>
      <c r="C5" s="96"/>
      <c r="D5" s="96"/>
      <c r="E5" s="97" t="s">
        <v>14</v>
      </c>
      <c r="F5" s="97" t="s">
        <v>15</v>
      </c>
      <c r="G5" s="96"/>
      <c r="H5" s="96"/>
      <c r="I5" s="96"/>
      <c r="J5" s="96" t="s">
        <v>16</v>
      </c>
      <c r="K5" s="96" t="s">
        <v>17</v>
      </c>
      <c r="L5" s="96" t="s">
        <v>18</v>
      </c>
      <c r="M5" s="94"/>
    </row>
    <row r="6" customFormat="1" ht="22" customHeight="1" spans="1:13">
      <c r="A6" s="94"/>
      <c r="B6" s="98" t="s">
        <v>19</v>
      </c>
      <c r="C6" s="99">
        <f t="shared" ref="C6:H6" si="0">C7+C17+C23+C28+C27</f>
        <v>479</v>
      </c>
      <c r="D6" s="99">
        <f t="shared" si="0"/>
        <v>26807.5386</v>
      </c>
      <c r="E6" s="99">
        <f t="shared" si="0"/>
        <v>17521.69</v>
      </c>
      <c r="F6" s="99">
        <f t="shared" si="0"/>
        <v>9067.364</v>
      </c>
      <c r="G6" s="99">
        <f ca="1" t="shared" si="0"/>
        <v>2462</v>
      </c>
      <c r="H6" s="99">
        <f t="shared" si="0"/>
        <v>136931</v>
      </c>
      <c r="I6" s="99">
        <f>I7+I17+I23+I28++I27</f>
        <v>657021</v>
      </c>
      <c r="J6" s="99">
        <f>J7+J17+J23+J28+J27</f>
        <v>785</v>
      </c>
      <c r="K6" s="99">
        <f>K7+K17+K23+K28+K27</f>
        <v>32296</v>
      </c>
      <c r="L6" s="99">
        <f>L7+L17+L23+L28+L27</f>
        <v>80862</v>
      </c>
      <c r="M6" s="99"/>
    </row>
    <row r="7" customFormat="1" ht="22" customHeight="1" spans="1:13">
      <c r="A7" s="94"/>
      <c r="B7" s="100" t="s">
        <v>20</v>
      </c>
      <c r="C7" s="99">
        <f>C8+C9+C10+C11+C12+C13+C14+C15+C16</f>
        <v>341</v>
      </c>
      <c r="D7" s="99">
        <f>SUM(D8:D16)</f>
        <v>19468.054</v>
      </c>
      <c r="E7" s="99">
        <f t="shared" ref="D7:L7" si="1">SUM(E8:E16)</f>
        <v>11590.69</v>
      </c>
      <c r="F7" s="99">
        <f t="shared" si="1"/>
        <v>7827.364</v>
      </c>
      <c r="G7" s="99">
        <f t="shared" si="1"/>
        <v>1616</v>
      </c>
      <c r="H7" s="99">
        <f t="shared" si="1"/>
        <v>106565</v>
      </c>
      <c r="I7" s="99">
        <f t="shared" si="1"/>
        <v>403584</v>
      </c>
      <c r="J7" s="99">
        <f t="shared" si="1"/>
        <v>417</v>
      </c>
      <c r="K7" s="99">
        <f t="shared" si="1"/>
        <v>16600</v>
      </c>
      <c r="L7" s="99">
        <f t="shared" si="1"/>
        <v>38762</v>
      </c>
      <c r="M7" s="101"/>
    </row>
    <row r="8" customFormat="1" ht="22" customHeight="1" spans="1:13">
      <c r="A8" s="94"/>
      <c r="B8" s="102" t="s">
        <v>21</v>
      </c>
      <c r="C8" s="103">
        <f>COUNTIF(入库项目明细表!$C$6:$C$484,"生产项目")</f>
        <v>189</v>
      </c>
      <c r="D8" s="103">
        <f>SUMIF(入库项目明细表!C6:C484,"生产项目",入库项目明细表!N6:N484)</f>
        <v>7075.134</v>
      </c>
      <c r="E8" s="103">
        <f>SUMIF(入库项目明细表!C6:C484,"生产项目",入库项目明细表!O6:O484)</f>
        <v>3512.67</v>
      </c>
      <c r="F8" s="103">
        <f>SUMIF(入库项目明细表!C6:C484,"生产项目",入库项目明细表!P6:P484)</f>
        <v>3562.464</v>
      </c>
      <c r="G8" s="103">
        <f>SUMIF(入库项目明细表!C6:C484,"生产项目",入库项目明细表!Q6:Q484)</f>
        <v>275</v>
      </c>
      <c r="H8" s="103">
        <f>SUMIF(入库项目明细表!C6:C484,"生产项目",入库项目明细表!R6:R484)</f>
        <v>46673</v>
      </c>
      <c r="I8" s="103">
        <f>SUMIF(入库项目明细表!C6:C484,"生产项目",入库项目明细表!S6:S484)</f>
        <v>172612</v>
      </c>
      <c r="J8" s="103">
        <f>SUMIF(入库项目明细表!C6:C484,"生产项目",入库项目明细表!T6:T484)</f>
        <v>131</v>
      </c>
      <c r="K8" s="103">
        <f>SUMIF(入库项目明细表!C6:C484,"生产项目",入库项目明细表!U6:U484)</f>
        <v>7090</v>
      </c>
      <c r="L8" s="103">
        <f>SUMIF(入库项目明细表!C6:C484,"生产项目",入库项目明细表!V6:V484)</f>
        <v>21969</v>
      </c>
      <c r="M8" s="101"/>
    </row>
    <row r="9" customFormat="1" ht="22" customHeight="1" spans="1:13">
      <c r="A9" s="94"/>
      <c r="B9" s="102" t="s">
        <v>22</v>
      </c>
      <c r="C9" s="103">
        <f>COUNTIF(入库项目明细表!$C$6:$C$484,"加工流通项目")</f>
        <v>12</v>
      </c>
      <c r="D9" s="103">
        <f>SUMIF(入库项目明细表!C6:C484,"加工流通项目",入库项目明细表!N6:N484)</f>
        <v>1657.05</v>
      </c>
      <c r="E9" s="103">
        <f>SUMIF(入库项目明细表!C6:C484,"加工流通项目",入库项目明细表!O6:O484)</f>
        <v>482.05</v>
      </c>
      <c r="F9" s="103">
        <f>SUMIF(入库项目明细表!C6:C484,"加工流通项目",入库项目明细表!P6:P484)</f>
        <v>1175</v>
      </c>
      <c r="G9" s="103">
        <f>SUMIF(入库项目明细表!C6:C484,"加工流通项目",入库项目明细表!Q6:Q484)</f>
        <v>11</v>
      </c>
      <c r="H9" s="103">
        <f>SUMIF(入库项目明细表!C6:C484,"加工流通项目",入库项目明细表!R6:R484)</f>
        <v>4194</v>
      </c>
      <c r="I9" s="103">
        <f>SUMIF(入库项目明细表!C6:C484,"加工流通项目",入库项目明细表!S6:S484)</f>
        <v>19185</v>
      </c>
      <c r="J9" s="103">
        <f>SUMIF(入库项目明细表!C6:C484,"加工流通项目",入库项目明细表!T6:T484)</f>
        <v>10</v>
      </c>
      <c r="K9" s="103">
        <f>SUMIF(入库项目明细表!C6:C484,"加工流通项目",入库项目明细表!U6:U484)</f>
        <v>478</v>
      </c>
      <c r="L9" s="103">
        <f>SUMIF(入库项目明细表!C6:C484,"加工流通项目",入库项目明细表!V6:V484)</f>
        <v>1363</v>
      </c>
      <c r="M9" s="102"/>
    </row>
    <row r="10" customFormat="1" ht="22" customHeight="1" spans="1:13">
      <c r="A10" s="94"/>
      <c r="B10" s="102" t="s">
        <v>23</v>
      </c>
      <c r="C10" s="103">
        <f>COUNTIF(入库项目明细表!$C$6:$C$484,"配套基础设施")+COUNTIF(入库项目明细表!$C$6:$C$484,"配套基础设施项目")</f>
        <v>127</v>
      </c>
      <c r="D10" s="103">
        <f>SUMIF(入库项目明细表!C6:C484,"配套基础设施",入库项目明细表!N6:N484)+SUMIF(入库项目明细表!C6:C484,"配套基础设施项目",入库项目明细表!N6:N484)</f>
        <v>9162.2</v>
      </c>
      <c r="E10" s="103">
        <f>SUMIF(入库项目明细表!C6:C484,"配套基础设施",入库项目明细表!O6:O484)+SUMIF(入库项目明细表!C6:C484,"配套基础设施项目",入库项目明细表!O6:O484)</f>
        <v>6114.3</v>
      </c>
      <c r="F10" s="103">
        <f>SUMIF(入库项目明细表!C6:C484,"配套基础设施",入库项目明细表!P6:P484)+SUMIF(入库项目明细表!C6:C484,"配套基础设施项目",入库项目明细表!P6:P484)</f>
        <v>3047.9</v>
      </c>
      <c r="G10" s="103">
        <f>SUMIF(入库项目明细表!C6:C484,"配套基础设施",入库项目明细表!Q6:Q484)+SUMIF(入库项目明细表!C6:C484,"配套基础设施项目",入库项目明细表!Q6:Q484)</f>
        <v>1030</v>
      </c>
      <c r="H10" s="103">
        <f>SUMIF(入库项目明细表!C6:C484,"配套基础设施",入库项目明细表!R6:R484)+SUMIF(入库项目明细表!C6:C484,"配套基础设施项目",入库项目明细表!R6:R484)</f>
        <v>50106</v>
      </c>
      <c r="I10" s="103">
        <f>SUMIF(入库项目明细表!C6:C484,"配套基础设施",入库项目明细表!S6:S484)+SUMIF(入库项目明细表!C6:C484,"配套基础设施项目",入库项目明细表!S6:S484)</f>
        <v>204042</v>
      </c>
      <c r="J10" s="103">
        <f>SUMIF(入库项目明细表!C6:C484,"配套基础设施",入库项目明细表!T6:T484)+SUMIF(入库项目明细表!C6:C484,"配套基础设施项目",入库项目明细表!T6:T484)</f>
        <v>134</v>
      </c>
      <c r="K10" s="103">
        <f>SUMIF(入库项目明细表!C6:C484,"配套基础设施",入库项目明细表!U6:U484)+SUMIF(入库项目明细表!C6:C484,"配套基础设施项目",入库项目明细表!U6:U484)</f>
        <v>4189</v>
      </c>
      <c r="L10" s="103">
        <f>SUMIF(入库项目明细表!C6:C484,"配套基础设施",入库项目明细表!V6:V484)+SUMIF(入库项目明细表!C6:C484,"配套基础设施项目",入库项目明细表!V6:V484)</f>
        <v>10392</v>
      </c>
      <c r="M10" s="102"/>
    </row>
    <row r="11" customFormat="1" ht="22" customHeight="1" spans="1:13">
      <c r="A11" s="94"/>
      <c r="B11" s="102" t="s">
        <v>24</v>
      </c>
      <c r="C11" s="103">
        <f>COUNTIF(入库项目明细表!$C$6:$C$484,"产业服务支撑项目")</f>
        <v>2</v>
      </c>
      <c r="D11" s="104">
        <f>SUMIF(入库项目明细表!C6:C484,"产业服务支撑项目",入库项目明细表!N6:N484)</f>
        <v>53.24</v>
      </c>
      <c r="E11" s="104">
        <f>SUMIF(入库项目明细表!C6:C484,"产业服务支撑项目",入库项目明细表!O6:O484)</f>
        <v>53.24</v>
      </c>
      <c r="F11" s="103">
        <f>SUMIF(入库项目明细表!C6:C484,"产业服务支撑项目",入库项目明细表!P6:P484)</f>
        <v>0</v>
      </c>
      <c r="G11" s="104">
        <f>SUMIF(入库项目明细表!C6:C484,"产业服务支撑项目",入库项目明细表!Q6:Q484)</f>
        <v>16</v>
      </c>
      <c r="H11" s="104">
        <f>SUMIF(入库项目明细表!C6:C484,"产业服务支撑项目",入库项目明细表!R6:R484)</f>
        <v>356</v>
      </c>
      <c r="I11" s="104">
        <f>SUMIF(入库项目明细表!C6:C484,"产业服务支撑项目",入库项目明细表!S6:S484)</f>
        <v>2004</v>
      </c>
      <c r="J11" s="105">
        <f>SUMIF(入库项目明细表!C6:C484,"产业服务支撑项目",入库项目明细表!T6:T484)</f>
        <v>15</v>
      </c>
      <c r="K11" s="105">
        <f>SUMIF(入库项目明细表!C6:C484,"产业服务支撑项目",入库项目明细表!U6:U484)</f>
        <v>99</v>
      </c>
      <c r="L11" s="105">
        <f>SUMIF(入库项目明细表!C6:C484,"产业服务支撑项目",入库项目明细表!V6:V484)</f>
        <v>223</v>
      </c>
      <c r="M11" s="102"/>
    </row>
    <row r="12" customFormat="1" ht="22" customHeight="1" spans="1:13">
      <c r="A12" s="106"/>
      <c r="B12" s="102" t="s">
        <v>25</v>
      </c>
      <c r="C12" s="103">
        <f>COUNTIF(入库项目明细表!$C$6:$C$484,"金融保险配套项目")</f>
        <v>2</v>
      </c>
      <c r="D12" s="103">
        <f>SUMIF(入库项目明细表!C6:C484,"金融保险配套项目",入库项目明细表!N6:N484)</f>
        <v>1010.1</v>
      </c>
      <c r="E12" s="103">
        <f>SUMIF(入库项目明细表!C6:C484,"金融保险配套项目",入库项目明细表!O6:O484)</f>
        <v>1010.1</v>
      </c>
      <c r="F12" s="103">
        <f>SUMIF(入库项目明细表!C6:C484,"金融保险配套项目",入库项目明细表!P6:P484)</f>
        <v>0</v>
      </c>
      <c r="G12" s="103">
        <f>SUMIF(入库项目明细表!C6:C484,"金融保险配套项目",入库项目明细表!Q6:Q484)</f>
        <v>192</v>
      </c>
      <c r="H12" s="103">
        <f>SUMIF(入库项目明细表!C6:C484,"金融保险配套项目",入库项目明细表!R6:R484)</f>
        <v>950</v>
      </c>
      <c r="I12" s="103">
        <f>SUMIF(入库项目明细表!C6:C484,"金融保险配套项目",入库项目明细表!S6:S484)</f>
        <v>1000</v>
      </c>
      <c r="J12" s="103">
        <f>SUMIF(入库项目明细表!C6:C484,"金融保险配套项目",入库项目明细表!T6:T484)</f>
        <v>46</v>
      </c>
      <c r="K12" s="103">
        <f>SUMIF(入库项目明细表!C6:C484,"金融保险配套项目",入库项目明细表!U6:U484)</f>
        <v>950</v>
      </c>
      <c r="L12" s="103">
        <f>SUMIF(入库项目明细表!C6:C484,"金融保险配套项目",入库项目明细表!V6:V484)</f>
        <v>1000</v>
      </c>
      <c r="M12" s="102"/>
    </row>
    <row r="13" customFormat="1" ht="22" customHeight="1" spans="1:13">
      <c r="A13" s="106"/>
      <c r="B13" s="102" t="s">
        <v>26</v>
      </c>
      <c r="C13" s="103">
        <f>COUNTIF(入库项目明细表!$C$6:$C$484,"新型农村集体经济发展项目")</f>
        <v>4</v>
      </c>
      <c r="D13" s="103">
        <f>SUMIF(入库项目明细表!C6:C484,"新型农村集体经济发展项目",入库项目明细表!N6:N484)</f>
        <v>180</v>
      </c>
      <c r="E13" s="103">
        <f>SUMIF(入库项目明细表!C6:C484,"新型农村集体经济发展项目",入库项目明细表!O6:O484)</f>
        <v>113</v>
      </c>
      <c r="F13" s="103">
        <f>SUMIF(入库项目明细表!C6:C484,"新型农村集体经济发展项目",入库项目明细表!P6:P484)</f>
        <v>17</v>
      </c>
      <c r="G13" s="103">
        <f>SUMIF(入库项目明细表!C6:C484,"新型农村集体经济发展项目",入库项目明细表!Q6:Q484)</f>
        <v>4</v>
      </c>
      <c r="H13" s="103">
        <f>SUMIF(入库项目明细表!C6:C484,"新型农村集体经济发展项目",入库项目明细表!R6:R484)</f>
        <v>232</v>
      </c>
      <c r="I13" s="103">
        <f>SUMIF(入库项目明细表!C6:C484,"新型农村集体经济发展项目",入库项目明细表!S6:S484)</f>
        <v>413</v>
      </c>
      <c r="J13" s="103">
        <f>SUMIF(入库项目明细表!C6:C484,"新型农村集体经济发展项目",入库项目明细表!T6:T484)</f>
        <v>1</v>
      </c>
      <c r="K13" s="103">
        <f>SUMIF(入库项目明细表!C6:C484,"新型农村集体经济发展项目",入库项目明细表!U6:U484)</f>
        <v>147</v>
      </c>
      <c r="L13" s="103">
        <f>SUMIF(入库项目明细表!C6:C484,"新型农村集体经济发展项目",入库项目明细表!V6:V484)</f>
        <v>407</v>
      </c>
      <c r="M13" s="102"/>
    </row>
    <row r="14" customFormat="1" ht="22" customHeight="1" spans="1:13">
      <c r="A14" s="106"/>
      <c r="B14" s="102" t="s">
        <v>27</v>
      </c>
      <c r="C14" s="107">
        <f>COUNTIF(入库项目明细表!$C$6:$C$484,"直接帮扶")</f>
        <v>1</v>
      </c>
      <c r="D14" s="107">
        <f>SUMIF(入库项目明细表!C6:C484,"直接帮扶",入库项目明细表!N6:N484)</f>
        <v>150</v>
      </c>
      <c r="E14" s="107">
        <f>SUMIF(入库项目明细表!C6:C484,"直接帮扶",入库项目明细表!O6:O484)</f>
        <v>150</v>
      </c>
      <c r="F14" s="107">
        <f>SUMIF(入库项目明细表!C6:C484,"直接帮扶",入库项目明细表!P6:P484)</f>
        <v>0</v>
      </c>
      <c r="G14" s="107">
        <f>SUMIF(入库项目明细表!C6:C484,"直接帮扶",入库项目明细表!Q6:Q484)</f>
        <v>60</v>
      </c>
      <c r="H14" s="107">
        <f>SUMIF(入库项目明细表!C6:C484,"直接帮扶",入库项目明细表!R6:R484)</f>
        <v>3000</v>
      </c>
      <c r="I14" s="107">
        <f>SUMIF(入库项目明细表!C6:C484,"直接帮扶",入库项目明细表!S6:S484)</f>
        <v>0</v>
      </c>
      <c r="J14" s="107">
        <f>SUMIF(入库项目明细表!C6:C484,"直接帮扶",入库项目明细表!T6:T484)</f>
        <v>60</v>
      </c>
      <c r="K14" s="107">
        <f>SUMIF(入库项目明细表!C6:C484,"直接帮扶",入库项目明细表!U6:U484)</f>
        <v>3000</v>
      </c>
      <c r="L14" s="107">
        <f>SUMIF(入库项目明细表!C6:C484,"直接帮扶",入库项目明细表!V6:V484)</f>
        <v>0</v>
      </c>
      <c r="M14" s="102"/>
    </row>
    <row r="15" customFormat="1" ht="22" customHeight="1" spans="1:13">
      <c r="A15" s="106"/>
      <c r="B15" s="102" t="s">
        <v>28</v>
      </c>
      <c r="C15" s="107">
        <f>COUNTIF(入库项目明细表!$C$6:$C$484,"产业奖补")</f>
        <v>2</v>
      </c>
      <c r="D15" s="107">
        <f>SUMIF(入库项目明细表!$C$6:$C$484,"产业奖补",入库项目明细表!$N$6:$N$484)</f>
        <v>131.33</v>
      </c>
      <c r="E15" s="107">
        <f>SUMIF(入库项目明细表!$C$6:$C$484,"产业奖补",入库项目明细表!$O$6:$O$484)</f>
        <v>131.33</v>
      </c>
      <c r="F15" s="107">
        <f>SUMIF(入库项目明细表!C6:C484,"产业奖补",入库项目明细表!P6:P484)</f>
        <v>0</v>
      </c>
      <c r="G15" s="107">
        <f>SUMIF(入库项目明细表!$C$6:$C$484,"产业奖补",入库项目明细表!$Q6:$Q$484)</f>
        <v>26</v>
      </c>
      <c r="H15" s="107">
        <f>SUMIF(入库项目明细表!C6:C484,"产业奖补",入库项目明细表!R6:R484)</f>
        <v>925</v>
      </c>
      <c r="I15" s="107">
        <f>SUMIF(入库项目明细表!C6:C484,"产业奖补",入库项目明细表!S6:S484)</f>
        <v>3288</v>
      </c>
      <c r="J15" s="107">
        <f>SUMIF(入库项目明细表!C6:C484,"产业奖补",入库项目明细表!T6:T484)</f>
        <v>18</v>
      </c>
      <c r="K15" s="107">
        <f>SUMIF(入库项目明细表!C6:C484,"产业奖补",入库项目明细表!U6:U484)</f>
        <v>607</v>
      </c>
      <c r="L15" s="107">
        <f>SUMIF(入库项目明细表!C6:C484,"产业奖补",入库项目明细表!V6:V484)</f>
        <v>3288</v>
      </c>
      <c r="M15" s="102"/>
    </row>
    <row r="16" customFormat="1" ht="22" customHeight="1" spans="1:13">
      <c r="A16" s="106"/>
      <c r="B16" s="102" t="s">
        <v>29</v>
      </c>
      <c r="C16" s="107">
        <f>COUNTIF(入库项目明细表!$C$6:$C$484,"光伏电站建设")</f>
        <v>2</v>
      </c>
      <c r="D16" s="107">
        <f>SUMIF(入库项目明细表!$C$6:$C$484,"光伏电站建设",入库项目明细表!$N$6:$N$484)</f>
        <v>49</v>
      </c>
      <c r="E16" s="107">
        <f>SUMIF(入库项目明细表!$C$6:$C$484,"光伏电站建设",入库项目明细表!$O$6:$O$484)</f>
        <v>24</v>
      </c>
      <c r="F16" s="107">
        <f>SUMIF(入库项目明细表!C6:C484,"光伏电站建设",入库项目明细表!P6:P484)</f>
        <v>25</v>
      </c>
      <c r="G16" s="107">
        <f>SUMIF(入库项目明细表!$C$6:$C$484,"光伏电站建设",入库项目明细表!$Q6:$Q$484)</f>
        <v>2</v>
      </c>
      <c r="H16" s="107">
        <f>SUMIF(入库项目明细表!C6:C484,"光伏电站建设",入库项目明细表!R6:R484)</f>
        <v>129</v>
      </c>
      <c r="I16" s="107">
        <f>SUMIF(入库项目明细表!C6:C484,"光伏电站建设",入库项目明细表!S6:S484)</f>
        <v>1040</v>
      </c>
      <c r="J16" s="107">
        <f>SUMIF(入库项目明细表!C6:C484,"光伏电站建设",入库项目明细表!T6:T484)</f>
        <v>2</v>
      </c>
      <c r="K16" s="107">
        <f>SUMIF(入库项目明细表!C6:C484,"光伏电站建设",入库项目明细表!U6:U484)</f>
        <v>40</v>
      </c>
      <c r="L16" s="107">
        <f>SUMIF(入库项目明细表!C6:C484,"光伏电站建设",入库项目明细表!V6:V484)</f>
        <v>120</v>
      </c>
      <c r="M16" s="102"/>
    </row>
    <row r="17" customFormat="1" ht="22" customHeight="1" spans="1:13">
      <c r="A17" s="106"/>
      <c r="B17" s="100" t="s">
        <v>30</v>
      </c>
      <c r="C17" s="107">
        <f>C18+C19+C20+C22</f>
        <v>4</v>
      </c>
      <c r="D17" s="107">
        <f t="shared" ref="D17:L17" si="2">D18+D19+D20+D22</f>
        <v>1108</v>
      </c>
      <c r="E17" s="107">
        <f t="shared" si="2"/>
        <v>1098</v>
      </c>
      <c r="F17" s="107">
        <f t="shared" si="2"/>
        <v>10</v>
      </c>
      <c r="G17" s="107">
        <f ca="1" t="shared" si="2"/>
        <v>385</v>
      </c>
      <c r="H17" s="107">
        <f t="shared" si="2"/>
        <v>848</v>
      </c>
      <c r="I17" s="107">
        <f t="shared" si="2"/>
        <v>3702</v>
      </c>
      <c r="J17" s="107">
        <f t="shared" si="2"/>
        <v>104</v>
      </c>
      <c r="K17" s="107">
        <f t="shared" si="2"/>
        <v>1833</v>
      </c>
      <c r="L17" s="107">
        <f t="shared" si="2"/>
        <v>3632</v>
      </c>
      <c r="M17" s="102"/>
    </row>
    <row r="18" customFormat="1" ht="22" customHeight="1" spans="1:13">
      <c r="A18" s="106"/>
      <c r="B18" s="102" t="s">
        <v>31</v>
      </c>
      <c r="C18" s="103">
        <f>COUNTIF(入库项目明细表!$C$6:$C$484,"务工补助")</f>
        <v>1</v>
      </c>
      <c r="D18" s="28">
        <f>SUMIF(入库项目明细表!$C$6:$C$484,"务工补助",入库项目明细表!$N$6:$N$484)</f>
        <v>218</v>
      </c>
      <c r="E18" s="28">
        <f>SUMIF(入库项目明细表!$C$6:$C$484,"务工补助",入库项目明细表!$O$6:$O$484)</f>
        <v>218</v>
      </c>
      <c r="F18" s="18">
        <f>SUMIF(入库项目明细表!$C$6:$C$484,"务工补助",入库项目明细表!$P$6:$P$484)</f>
        <v>0</v>
      </c>
      <c r="G18" s="18">
        <f>SUMIF(入库项目明细表!$C$6:$C$484,"务工补助",入库项目明细表!$Q6:$Q$484)</f>
        <v>192</v>
      </c>
      <c r="H18" s="18">
        <f>SUMIF(入库项目明细表!$C$6:$C$484,"务工补助",入库项目明细表!$R$6:$R$484)</f>
        <v>240</v>
      </c>
      <c r="I18" s="18">
        <f>SUMIF(入库项目明细表!$C$6:$C$484,"务工补助",入库项目明细表!$S$6:$S$484)</f>
        <v>2500</v>
      </c>
      <c r="J18" s="18">
        <f>SUMIF(入库项目明细表!$C$6:$C$484,"务工补助",入库项目明细表!$T$6:$T$484)</f>
        <v>46</v>
      </c>
      <c r="K18" s="18">
        <f>SUMIF(入库项目明细表!$C$6:$C$484,"务工补助",入库项目明细表!$U$6:$U$484)</f>
        <v>1250</v>
      </c>
      <c r="L18" s="18">
        <f>SUMIF(入库项目明细表!$C$6:$C$484,"务工补助",入库项目明细表!$V$6:$V$484)</f>
        <v>2500</v>
      </c>
      <c r="M18" s="102"/>
    </row>
    <row r="19" customFormat="1" ht="22" customHeight="1" spans="1:13">
      <c r="A19" s="106"/>
      <c r="B19" s="102" t="s">
        <v>32</v>
      </c>
      <c r="C19" s="103">
        <f>COUNTIF(入库项目明细表!$C$6:$C$484,"就业")</f>
        <v>2</v>
      </c>
      <c r="D19" s="28">
        <f>SUMIF(入库项目明细表!$C$6:$C$484,"就业",入库项目明细表!$N$6:$N$484)</f>
        <v>80</v>
      </c>
      <c r="E19" s="28">
        <f>SUMIF(入库项目明细表!$C$6:$C$484,"就业",入库项目明细表!$O$6:$O$484)</f>
        <v>70</v>
      </c>
      <c r="F19" s="18">
        <f>SUMIF(入库项目明细表!$C$6:$C$484,"就业",入库项目明细表!$P$6:$P$484)</f>
        <v>10</v>
      </c>
      <c r="G19" s="18">
        <f ca="1">SUMIF(入库项目明细表!$C$6:$C$484,"就业",入库项目明细表!$Q7:$Q$484)</f>
        <v>193</v>
      </c>
      <c r="H19" s="18">
        <f>SUMIF(入库项目明细表!$C$6:$C$484,"就业",入库项目明细表!$R$6:$R$484)</f>
        <v>158</v>
      </c>
      <c r="I19" s="18">
        <f>SUMIF(入库项目明细表!$C$6:$C$484,"就业",入库项目明细表!$S$6:$S$484)</f>
        <v>302</v>
      </c>
      <c r="J19" s="18">
        <f>SUMIF(入库项目明细表!$C$6:$C$484,"就业",入库项目明细表!$T$6:$T$484)</f>
        <v>12</v>
      </c>
      <c r="K19" s="18">
        <f>SUMIF(入库项目明细表!$C$6:$C$484,"就业",入库项目明细表!$U$6:$U$484)</f>
        <v>133</v>
      </c>
      <c r="L19" s="18">
        <f>SUMIF(入库项目明细表!$C$6:$C$484,"就业",入库项目明细表!$V$6:$V$484)</f>
        <v>232</v>
      </c>
      <c r="M19" s="102"/>
    </row>
    <row r="20" customFormat="1" ht="22" customHeight="1" spans="1:13">
      <c r="A20" s="106"/>
      <c r="B20" s="102" t="s">
        <v>33</v>
      </c>
      <c r="C20" s="18">
        <f>COUNTIF(入库项目明细表!$C$6:$C$484,"创业")</f>
        <v>0</v>
      </c>
      <c r="D20" s="28">
        <f>SUMIF(入库项目明细表!$C$6:$C$484,"创业",入库项目明细表!$N$6:$N$484)</f>
        <v>0</v>
      </c>
      <c r="E20" s="28">
        <f>SUMIF(入库项目明细表!$C$6:$C$484,"创业",入库项目明细表!$O$6:$O$484)</f>
        <v>0</v>
      </c>
      <c r="F20" s="18">
        <f>SUMIF(入库项目明细表!$C$6:$C$484,"创业",入库项目明细表!$P$6:$P$484)</f>
        <v>0</v>
      </c>
      <c r="G20" s="18">
        <f ca="1">SUMIF(入库项目明细表!$C$6:$C$484,"创业",入库项目明细表!$Q8:$Q$484)</f>
        <v>0</v>
      </c>
      <c r="H20" s="18">
        <f>SUMIF(入库项目明细表!$C$6:$C$484,"创业",入库项目明细表!$R$6:$R$484)</f>
        <v>0</v>
      </c>
      <c r="I20" s="18">
        <f>SUMIF(入库项目明细表!$C$6:$C$484,"创业",入库项目明细表!$S$6:$S$484)</f>
        <v>0</v>
      </c>
      <c r="J20" s="18">
        <f>SUMIF(入库项目明细表!$C$6:$C$484,"创业",入库项目明细表!$T$6:$T$484)</f>
        <v>0</v>
      </c>
      <c r="K20" s="18">
        <f>SUMIF(入库项目明细表!$C$6:$C$484,"创业",入库项目明细表!$U$6:$U$484)</f>
        <v>0</v>
      </c>
      <c r="L20" s="18">
        <f>SUMIF(入库项目明细表!$C$6:$C$484,"创业",入库项目明细表!$V$6:$V$484)</f>
        <v>0</v>
      </c>
      <c r="M20" s="102"/>
    </row>
    <row r="21" customFormat="1" ht="22" customHeight="1" spans="1:13">
      <c r="A21" s="106"/>
      <c r="B21" s="102" t="s">
        <v>34</v>
      </c>
      <c r="C21" s="103">
        <f>COUNTIF(入库项目明细表!$C$6:$C$484,"乡村工匠")</f>
        <v>0</v>
      </c>
      <c r="D21" s="28">
        <f>SUMIF(入库项目明细表!$C$6:$C$484,"乡村工匠",入库项目明细表!$N$6:$N$484)</f>
        <v>0</v>
      </c>
      <c r="E21" s="28">
        <f>SUMIF(入库项目明细表!$C$6:$C$484,"乡村工匠",入库项目明细表!$O$6:$O$484)</f>
        <v>0</v>
      </c>
      <c r="F21" s="18">
        <f>SUMIF(入库项目明细表!$C$6:$C$484,"乡村工匠",入库项目明细表!$P$6:$P$484)</f>
        <v>0</v>
      </c>
      <c r="G21" s="18">
        <f ca="1">SUMIF(入库项目明细表!$C$6:$C$484,"乡村工匠",入库项目明细表!$Q9:$Q$484)</f>
        <v>0</v>
      </c>
      <c r="H21" s="18">
        <f>SUMIF(入库项目明细表!$C$6:$C$484,"乡村工匠",入库项目明细表!$R$6:$R$484)</f>
        <v>0</v>
      </c>
      <c r="I21" s="18">
        <f>SUMIF(入库项目明细表!$C$6:$C$484,"乡村工匠",入库项目明细表!$S$6:$S$484)</f>
        <v>0</v>
      </c>
      <c r="J21" s="18">
        <f>SUMIF(入库项目明细表!$C$6:$C$484,"乡村工匠",入库项目明细表!$T$6:$T$484)</f>
        <v>0</v>
      </c>
      <c r="K21" s="18">
        <f>SUMIF(入库项目明细表!$C$6:$C$484,"乡村工匠",入库项目明细表!$U$6:$U$484)</f>
        <v>0</v>
      </c>
      <c r="L21" s="18">
        <f>SUMIF(入库项目明细表!$C$6:$C$484,"乡村工匠",入库项目明细表!$V$6:$V$484)</f>
        <v>0</v>
      </c>
      <c r="M21" s="102"/>
    </row>
    <row r="22" customFormat="1" ht="22" customHeight="1" spans="1:13">
      <c r="A22" s="106"/>
      <c r="B22" s="102" t="s">
        <v>35</v>
      </c>
      <c r="C22" s="103">
        <f>COUNTIF(入库项目明细表!$C$6:$C$484,"公益性岗位")</f>
        <v>1</v>
      </c>
      <c r="D22" s="28">
        <f>SUMIF(入库项目明细表!$C$6:$C$484,"公益性岗位",入库项目明细表!$N$6:$N$484)</f>
        <v>810</v>
      </c>
      <c r="E22" s="28">
        <f>SUMIF(入库项目明细表!$C$6:$C$484,"公益性岗位",入库项目明细表!$O$6:$O$484)</f>
        <v>810</v>
      </c>
      <c r="F22" s="18">
        <f>SUMIF(入库项目明细表!$C$6:$C$484,"公益性岗位",入库项目明细表!$P$6:$P$484)</f>
        <v>0</v>
      </c>
      <c r="G22" s="18">
        <f ca="1">SUMIF(入库项目明细表!$C$6:$C$484,"公益性岗位",入库项目明细表!$Q10:$Q$484)</f>
        <v>0</v>
      </c>
      <c r="H22" s="18">
        <f>SUMIF(入库项目明细表!$C$6:$C$484,"公益性岗位",入库项目明细表!$R$6:$R$484)</f>
        <v>450</v>
      </c>
      <c r="I22" s="18">
        <f>SUMIF(入库项目明细表!$C$6:$C$484,"公益性岗位",入库项目明细表!$S$6:$S$484)</f>
        <v>900</v>
      </c>
      <c r="J22" s="18">
        <f>SUMIF(入库项目明细表!$C$6:$C$484,"公益性岗位",入库项目明细表!$T$6:$T$484)</f>
        <v>46</v>
      </c>
      <c r="K22" s="18">
        <f>SUMIF(入库项目明细表!$C$6:$C$484,"公益性岗位",入库项目明细表!$U$6:$U$484)</f>
        <v>450</v>
      </c>
      <c r="L22" s="18">
        <f>SUMIF(入库项目明细表!$C$6:$C$484,"公益性岗位",入库项目明细表!$V$6:$V$484)</f>
        <v>900</v>
      </c>
      <c r="M22" s="102"/>
    </row>
    <row r="23" customFormat="1" ht="22" customHeight="1" spans="1:13">
      <c r="A23" s="106"/>
      <c r="B23" s="100" t="s">
        <v>36</v>
      </c>
      <c r="C23" s="107">
        <f>C24+C25+C26</f>
        <v>132</v>
      </c>
      <c r="D23" s="107">
        <f t="shared" ref="D23:L23" si="3">D24+D25+D26</f>
        <v>5941.4846</v>
      </c>
      <c r="E23" s="107">
        <f t="shared" si="3"/>
        <v>4543</v>
      </c>
      <c r="F23" s="107">
        <f t="shared" si="3"/>
        <v>1230</v>
      </c>
      <c r="G23" s="107">
        <f ca="1" t="shared" si="3"/>
        <v>269</v>
      </c>
      <c r="H23" s="107">
        <f t="shared" si="3"/>
        <v>27995</v>
      </c>
      <c r="I23" s="18">
        <f t="shared" si="3"/>
        <v>248090</v>
      </c>
      <c r="J23" s="107">
        <f t="shared" si="3"/>
        <v>214</v>
      </c>
      <c r="K23" s="107">
        <f t="shared" si="3"/>
        <v>12340</v>
      </c>
      <c r="L23" s="107">
        <f t="shared" si="3"/>
        <v>36823</v>
      </c>
      <c r="M23" s="102"/>
    </row>
    <row r="24" customFormat="1" ht="22" customHeight="1" spans="1:13">
      <c r="A24" s="108"/>
      <c r="B24" s="102" t="s">
        <v>37</v>
      </c>
      <c r="C24" s="103">
        <f>COUNTIF(入库项目明细表!$C$6:$C$484,"农村基础设施")+COUNTIF(入库项目明细表!$C$6:$C$484,"农村基础设施（含产业配套基础设施）")</f>
        <v>129</v>
      </c>
      <c r="D24" s="103">
        <f>SUMIF(入库项目明细表!$C$6:$C$484,"农村基础设施",入库项目明细表!$N$6:$N$484)+SUMIF(入库项目明细表!$C$6:$C$484,"农村基础设施（含产业配套基础设施）",入库项目明细表!$N$6:$N$484)</f>
        <v>3639.4846</v>
      </c>
      <c r="E24" s="103">
        <f>SUMIF(入库项目明细表!$C$6:$C$484,"农村基础设施",入库项目明细表!$O$6:$O$484)+SUMIF(入库项目明细表!$C$6:$C$484,"农村基础设施（含产业配套基础设施）",入库项目明细表!$O$6:$O$484)</f>
        <v>2247</v>
      </c>
      <c r="F24" s="103">
        <v>1224</v>
      </c>
      <c r="G24" s="103">
        <f ca="1">SUMIF(入库项目明细表!$C$6:$C$484,"农村基础设施",入库项目明细表!$Q10:$Q$484)+SUMIF(入库项目明细表!$C$6:$C$484,"农村基础设施（含产业配套基础设施）",入库项目明细表!$Q10:$Q$484)</f>
        <v>169</v>
      </c>
      <c r="H24" s="103">
        <f>SUMIF(入库项目明细表!$C$6:$C$484,"农村基础设施",入库项目明细表!$R$6:$R$484)+SUMIF(入库项目明细表!$C$6:$C$484,"农村基础设施（含产业配套基础设施）",入库项目明细表!$R$6:$R$484)</f>
        <v>24917</v>
      </c>
      <c r="I24" s="103">
        <f>SUMIF(入库项目明细表!$C$6:$C$484,"农村基础设施",入库项目明细表!$S$6:$S$484)+SUMIF(入库项目明细表!$C$6:$C$484,"农村基础设施（含产业配套基础设施）",入库项目明细表!$S$6:$S$484)</f>
        <v>100025</v>
      </c>
      <c r="J24" s="103">
        <f>SUMIF(入库项目明细表!$C$6:$C$484,"农村基础设施",入库项目明细表!$T$6:$T$484)+SUMIF(入库项目明细表!$C$6:$C$484,"农村基础设施（含产业配套基础设施）",入库项目明细表!$T$6:$T$484)</f>
        <v>168</v>
      </c>
      <c r="K24" s="103">
        <f>SUMIF(入库项目明细表!$C$6:$C$484,"农村基础设施",入库项目明细表!$U$6:$U$484)+SUMIF(入库项目明细表!$C$6:$C$484,"农村基础设施（含产业配套基础设施）",入库项目明细表!$U$6:$U$484)</f>
        <v>2335</v>
      </c>
      <c r="L24" s="103">
        <f>SUMIF(入库项目明细表!$C$6:$C$484,"农村基础设施",入库项目明细表!$V$6:$V$484)+SUMIF(入库项目明细表!$C$6:$C$484,"农村基础设施（含产业配套基础设施）",入库项目明细表!$V$6:$V$484)</f>
        <v>8116</v>
      </c>
      <c r="M24" s="108"/>
    </row>
    <row r="25" customFormat="1" ht="22" customHeight="1" spans="1:13">
      <c r="A25" s="108"/>
      <c r="B25" s="102" t="s">
        <v>38</v>
      </c>
      <c r="C25" s="103">
        <f>COUNTIF(入库项目明细表!$C$6:$C$484,"农村人居环境整治")</f>
        <v>2</v>
      </c>
      <c r="D25" s="109">
        <f>SUMIF(入库项目明细表!$C$6:$C$484,"农村人居环境整治",入库项目明细表!$N$6:$N$484)</f>
        <v>2297</v>
      </c>
      <c r="E25" s="109">
        <f>SUMIF(入库项目明细表!$C$6:$C$484,"农村人居环境整治",入库项目明细表!$O$6:$O$484)</f>
        <v>2291</v>
      </c>
      <c r="F25" s="109">
        <f>SUMIF(入库项目明细表!$C$6:$C$484,"农村人居环境整治",入库项目明细表!$P$6:$P$484)</f>
        <v>6</v>
      </c>
      <c r="G25" s="105">
        <f ca="1">SUMIF(入库项目明细表!$C$6:$C$484,"农村人居环境整治",入库项目明细表!$Q10:$Q$484)</f>
        <v>100</v>
      </c>
      <c r="H25" s="105">
        <f>SUMIF(入库项目明细表!$C$6:$C$484,"农村人居环境整治",入库项目明细表!$R$6:$R$484)</f>
        <v>3078</v>
      </c>
      <c r="I25" s="105">
        <f>SUMIF(入库项目明细表!$C$6:$C$484,"农村人居环境整治",入库项目明细表!$S$6:$S$484)</f>
        <v>148000</v>
      </c>
      <c r="J25" s="105">
        <f>SUMIF(入库项目明细表!$C$6:$C$484,"农村人居环境整治",入库项目明细表!$T$6:$T$484)</f>
        <v>46</v>
      </c>
      <c r="K25" s="105">
        <f>SUMIF(入库项目明细表!$C$6:$C$484,"农村人居环境整治",入库项目明细表!$U$6:$U$484)</f>
        <v>10005</v>
      </c>
      <c r="L25" s="105">
        <f>SUMIF(入库项目明细表!$C$6:$C$484,"农村人居环境整治",入库项目明细表!$V$6:$V$484)</f>
        <v>28702</v>
      </c>
      <c r="M25" s="108"/>
    </row>
    <row r="26" customFormat="1" ht="22" customHeight="1" spans="1:13">
      <c r="A26" s="108"/>
      <c r="B26" s="102" t="s">
        <v>39</v>
      </c>
      <c r="C26" s="103">
        <f>COUNTIF(入库项目明细表!$C$6:$C$484,"农村公共服务")</f>
        <v>1</v>
      </c>
      <c r="D26" s="109">
        <f>SUMIF(入库项目明细表!$C$6:$C$484,"农村公共服务",入库项目明细表!$N$6:$N$484)</f>
        <v>5</v>
      </c>
      <c r="E26" s="109">
        <f>SUMIF(入库项目明细表!$C$6:$C$484,"农村公共服务",入库项目明细表!$O$6:$O$484)</f>
        <v>5</v>
      </c>
      <c r="F26" s="109">
        <f>SUMIF(入库项目明细表!$C$6:$C$484,"农村公共服务",入库项目明细表!$P$6:$P$484)</f>
        <v>0</v>
      </c>
      <c r="G26" s="105">
        <f ca="1">SUMIF(入库项目明细表!$C$6:$C$484,"农村公共服务",入库项目明细表!$Q11:$Q$484)</f>
        <v>0</v>
      </c>
      <c r="H26" s="105">
        <f>SUMIF(入库项目明细表!$C$6:$C$484,"农村公共服务",入库项目明细表!$R$6:$R$484)</f>
        <v>0</v>
      </c>
      <c r="I26" s="105">
        <f>SUMIF(入库项目明细表!$C$6:$C$484,"农村公共服务",入库项目明细表!$S$6:$S$484)</f>
        <v>65</v>
      </c>
      <c r="J26" s="105">
        <f>SUMIF(入库项目明细表!$C$6:$C$484,"农村公共服务",入库项目明细表!$T$6:$T$484)</f>
        <v>0</v>
      </c>
      <c r="K26" s="105">
        <f>SUMIF(入库项目明细表!$C$6:$C$484,"农村公共服务",入库项目明细表!$U$6:$U$484)</f>
        <v>0</v>
      </c>
      <c r="L26" s="105">
        <f>SUMIF(入库项目明细表!$C$6:$C$484,"农村公共服务",入库项目明细表!$V$6:$V$484)</f>
        <v>5</v>
      </c>
      <c r="M26" s="108"/>
    </row>
    <row r="27" customFormat="1" ht="22" customHeight="1" spans="1:13">
      <c r="A27" s="108"/>
      <c r="B27" s="110" t="s">
        <v>40</v>
      </c>
      <c r="C27" s="111">
        <f>COUNTIF(入库项目明细表!$C$6:$C$484,"易地搬迁后扶")</f>
        <v>1</v>
      </c>
      <c r="D27" s="109">
        <f>SUMIF(入库项目明细表!$C$6:$C$484,"易地搬迁后扶",入库项目明细表!$N$6:$N$484)</f>
        <v>50</v>
      </c>
      <c r="E27" s="109">
        <f>SUMIF(入库项目明细表!$C$6:$C$484,"易地搬迁后扶",入库项目明细表!$O$6:$O$484)</f>
        <v>50</v>
      </c>
      <c r="F27" s="109">
        <f>SUMIF(入库项目明细表!$C$6:$C$484,"易地搬迁后扶",入库项目明细表!$P$6:$P$484)</f>
        <v>0</v>
      </c>
      <c r="G27" s="105">
        <f ca="1">SUMIF(入库项目明细表!$C$6:$C$484,"易地搬迁后扶",入库项目明细表!$Q12:$Q$484)</f>
        <v>0</v>
      </c>
      <c r="H27" s="105">
        <f>SUMIF(入库项目明细表!$C$6:$C$484,"易地搬迁后扶",入库项目明细表!$R$6:$R$484)</f>
        <v>23</v>
      </c>
      <c r="I27" s="105">
        <f>SUMIF(入库项目明细表!$C$6:$C$484,"易地搬迁后扶",入库项目明细表!$S$6:$S$484)</f>
        <v>45</v>
      </c>
      <c r="J27" s="105">
        <f>SUMIF(入库项目明细表!$C$6:$C$484,"易地搬迁后扶",入库项目明细表!$T$6:$T$484)</f>
        <v>4</v>
      </c>
      <c r="K27" s="105">
        <f>SUMIF(入库项目明细表!$C$6:$C$484,"易地搬迁后扶",入库项目明细表!$U$6:$U$484)</f>
        <v>23</v>
      </c>
      <c r="L27" s="105">
        <f>SUMIF(入库项目明细表!$C$6:$C$484,"易地搬迁后扶",入库项目明细表!$V$6:$V$484)</f>
        <v>45</v>
      </c>
      <c r="M27" s="108"/>
    </row>
    <row r="28" customFormat="1" ht="22" customHeight="1" spans="1:13">
      <c r="A28" s="108"/>
      <c r="B28" s="100" t="s">
        <v>41</v>
      </c>
      <c r="C28" s="107">
        <f>C30</f>
        <v>1</v>
      </c>
      <c r="D28" s="107">
        <f t="shared" ref="D28:L28" si="4">D30</f>
        <v>240</v>
      </c>
      <c r="E28" s="107">
        <f t="shared" si="4"/>
        <v>240</v>
      </c>
      <c r="F28" s="107">
        <f t="shared" si="4"/>
        <v>0</v>
      </c>
      <c r="G28" s="107">
        <f t="shared" si="4"/>
        <v>192</v>
      </c>
      <c r="H28" s="107">
        <f t="shared" si="4"/>
        <v>1500</v>
      </c>
      <c r="I28" s="107">
        <f t="shared" si="4"/>
        <v>1600</v>
      </c>
      <c r="J28" s="107">
        <f t="shared" si="4"/>
        <v>46</v>
      </c>
      <c r="K28" s="107">
        <f t="shared" si="4"/>
        <v>1500</v>
      </c>
      <c r="L28" s="107">
        <f t="shared" si="4"/>
        <v>1600</v>
      </c>
      <c r="M28" s="108"/>
    </row>
    <row r="29" customFormat="1" ht="22" customHeight="1" spans="1:13">
      <c r="A29" s="108"/>
      <c r="B29" s="102" t="s">
        <v>42</v>
      </c>
      <c r="C29" s="111"/>
      <c r="D29" s="111"/>
      <c r="E29" s="111"/>
      <c r="F29" s="111"/>
      <c r="G29" s="111"/>
      <c r="H29" s="111"/>
      <c r="I29" s="111"/>
      <c r="J29" s="111"/>
      <c r="K29" s="111"/>
      <c r="L29" s="111"/>
      <c r="M29" s="108"/>
    </row>
    <row r="30" customFormat="1" ht="22" customHeight="1" spans="1:13">
      <c r="A30" s="108"/>
      <c r="B30" s="102" t="s">
        <v>43</v>
      </c>
      <c r="C30" s="103">
        <v>1</v>
      </c>
      <c r="D30" s="18">
        <v>240</v>
      </c>
      <c r="E30" s="18">
        <v>240</v>
      </c>
      <c r="F30" s="18"/>
      <c r="G30" s="18">
        <v>192</v>
      </c>
      <c r="H30" s="18">
        <v>1500</v>
      </c>
      <c r="I30" s="18">
        <v>1600</v>
      </c>
      <c r="J30" s="18">
        <v>46</v>
      </c>
      <c r="K30" s="18">
        <v>1500</v>
      </c>
      <c r="L30" s="18">
        <v>1600</v>
      </c>
      <c r="M30" s="108"/>
    </row>
    <row r="31" customFormat="1" ht="22" customHeight="1" spans="1:13">
      <c r="A31" s="108"/>
      <c r="B31" s="102" t="s">
        <v>44</v>
      </c>
      <c r="C31" s="111"/>
      <c r="D31" s="111"/>
      <c r="E31" s="111"/>
      <c r="F31" s="111"/>
      <c r="G31" s="111"/>
      <c r="H31" s="111"/>
      <c r="I31" s="111"/>
      <c r="J31" s="111"/>
      <c r="K31" s="111"/>
      <c r="L31" s="111"/>
      <c r="M31" s="108"/>
    </row>
    <row r="32" customFormat="1" ht="22" customHeight="1" spans="1:13">
      <c r="A32" s="108"/>
      <c r="B32" s="102" t="s">
        <v>45</v>
      </c>
      <c r="C32" s="111"/>
      <c r="D32" s="111"/>
      <c r="E32" s="111"/>
      <c r="F32" s="111"/>
      <c r="G32" s="111"/>
      <c r="H32" s="111"/>
      <c r="I32" s="111"/>
      <c r="J32" s="111"/>
      <c r="K32" s="111"/>
      <c r="L32" s="111"/>
      <c r="M32" s="108"/>
    </row>
    <row r="33" customFormat="1" ht="22" customHeight="1" spans="1:13">
      <c r="A33" s="108"/>
      <c r="B33" s="100" t="s">
        <v>46</v>
      </c>
      <c r="C33" s="111"/>
      <c r="D33" s="111"/>
      <c r="E33" s="111"/>
      <c r="F33" s="111"/>
      <c r="G33" s="111"/>
      <c r="H33" s="111"/>
      <c r="I33" s="111"/>
      <c r="J33" s="111"/>
      <c r="K33" s="111"/>
      <c r="L33" s="111"/>
      <c r="M33" s="108"/>
    </row>
    <row r="34" customFormat="1" ht="22" customHeight="1" spans="1:13">
      <c r="A34" s="108"/>
      <c r="B34" s="102" t="s">
        <v>47</v>
      </c>
      <c r="C34" s="111"/>
      <c r="D34" s="111"/>
      <c r="E34" s="111"/>
      <c r="F34" s="111"/>
      <c r="G34" s="111"/>
      <c r="H34" s="111"/>
      <c r="I34" s="111"/>
      <c r="J34" s="111"/>
      <c r="K34" s="111"/>
      <c r="L34" s="111"/>
      <c r="M34" s="108"/>
    </row>
    <row r="35" customFormat="1" ht="22" customHeight="1" spans="1:13">
      <c r="A35" s="108"/>
      <c r="B35" s="102" t="s">
        <v>48</v>
      </c>
      <c r="C35" s="111"/>
      <c r="D35" s="111"/>
      <c r="E35" s="111"/>
      <c r="F35" s="111"/>
      <c r="G35" s="111"/>
      <c r="H35" s="111"/>
      <c r="I35" s="111"/>
      <c r="J35" s="111"/>
      <c r="K35" s="111"/>
      <c r="L35" s="111"/>
      <c r="M35" s="108"/>
    </row>
    <row r="36" customFormat="1" ht="22" customHeight="1" spans="1:13">
      <c r="A36" s="108"/>
      <c r="B36" s="100" t="s">
        <v>49</v>
      </c>
      <c r="C36" s="111"/>
      <c r="D36" s="111"/>
      <c r="E36" s="111"/>
      <c r="F36" s="111"/>
      <c r="G36" s="111"/>
      <c r="H36" s="111"/>
      <c r="I36" s="111"/>
      <c r="J36" s="111"/>
      <c r="K36" s="111"/>
      <c r="L36" s="111"/>
      <c r="M36" s="108"/>
    </row>
    <row r="37" customFormat="1" ht="22" customHeight="1" spans="1:13">
      <c r="A37" s="108"/>
      <c r="B37" s="100" t="s">
        <v>50</v>
      </c>
      <c r="C37" s="111"/>
      <c r="D37" s="111"/>
      <c r="E37" s="111"/>
      <c r="F37" s="111"/>
      <c r="G37" s="111"/>
      <c r="H37" s="111"/>
      <c r="I37" s="111"/>
      <c r="J37" s="111"/>
      <c r="K37" s="111"/>
      <c r="L37" s="111"/>
      <c r="M37" s="108"/>
    </row>
    <row r="38" customFormat="1" ht="22" customHeight="1" spans="1:13">
      <c r="A38" s="108"/>
      <c r="B38" s="96" t="s">
        <v>51</v>
      </c>
      <c r="C38" s="111"/>
      <c r="D38" s="111"/>
      <c r="E38" s="111"/>
      <c r="F38" s="111"/>
      <c r="G38" s="111"/>
      <c r="H38" s="111"/>
      <c r="I38" s="111"/>
      <c r="J38" s="111"/>
      <c r="K38" s="111"/>
      <c r="L38" s="111"/>
      <c r="M38" s="108"/>
    </row>
    <row r="39" customFormat="1" ht="22" customHeight="1" spans="1:13">
      <c r="A39" s="108"/>
      <c r="B39" s="102" t="s">
        <v>52</v>
      </c>
      <c r="C39" s="111"/>
      <c r="D39" s="111"/>
      <c r="E39" s="111"/>
      <c r="F39" s="111"/>
      <c r="G39" s="111"/>
      <c r="H39" s="111"/>
      <c r="I39" s="111"/>
      <c r="J39" s="111"/>
      <c r="K39" s="111"/>
      <c r="L39" s="111"/>
      <c r="M39" s="108"/>
    </row>
    <row r="40" customFormat="1" ht="22" customHeight="1" spans="1:13">
      <c r="A40" s="108"/>
      <c r="B40" s="102" t="s">
        <v>53</v>
      </c>
      <c r="C40" s="111"/>
      <c r="D40" s="111"/>
      <c r="E40" s="111"/>
      <c r="F40" s="111"/>
      <c r="G40" s="111"/>
      <c r="H40" s="111"/>
      <c r="I40" s="111"/>
      <c r="J40" s="111"/>
      <c r="K40" s="111"/>
      <c r="L40" s="111"/>
      <c r="M40" s="112"/>
    </row>
  </sheetData>
  <mergeCells count="13">
    <mergeCell ref="A1:M1"/>
    <mergeCell ref="D3:F3"/>
    <mergeCell ref="G3:L3"/>
    <mergeCell ref="E4:F4"/>
    <mergeCell ref="J4:L4"/>
    <mergeCell ref="A3:A5"/>
    <mergeCell ref="B3:B5"/>
    <mergeCell ref="C3:C5"/>
    <mergeCell ref="D4:D5"/>
    <mergeCell ref="G4:G5"/>
    <mergeCell ref="H4:H5"/>
    <mergeCell ref="I4:I5"/>
    <mergeCell ref="M3:M5"/>
  </mergeCells>
  <printOptions horizontalCentered="1"/>
  <pageMargins left="0.590277777777778" right="0.590277777777778" top="0.590277777777778" bottom="0.590277777777778" header="0.5" footer="0.5"/>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484"/>
  <sheetViews>
    <sheetView zoomScale="85" zoomScaleNormal="85" workbookViewId="0">
      <selection activeCell="J8" sqref="J8"/>
    </sheetView>
  </sheetViews>
  <sheetFormatPr defaultColWidth="9" defaultRowHeight="13.5"/>
  <cols>
    <col min="10" max="10" width="13.1333333333333" customWidth="1"/>
    <col min="11" max="11" width="13.6333333333333" customWidth="1"/>
    <col min="13" max="13" width="19.7" customWidth="1"/>
  </cols>
  <sheetData>
    <row r="1" s="1" customFormat="1" ht="42" customHeight="1" spans="1:25">
      <c r="A1" s="14" t="s">
        <v>54</v>
      </c>
      <c r="B1" s="14"/>
      <c r="C1" s="14"/>
      <c r="D1" s="14"/>
      <c r="E1" s="14"/>
      <c r="F1" s="14"/>
      <c r="G1" s="14"/>
      <c r="H1" s="14"/>
      <c r="I1" s="14"/>
      <c r="J1" s="15"/>
      <c r="K1" s="15"/>
      <c r="L1" s="14"/>
      <c r="M1" s="14"/>
      <c r="N1" s="14"/>
      <c r="O1" s="14"/>
      <c r="P1" s="14"/>
      <c r="Q1" s="14"/>
      <c r="R1" s="14"/>
      <c r="S1" s="14"/>
      <c r="T1" s="14"/>
      <c r="U1" s="14"/>
      <c r="V1" s="14"/>
      <c r="W1" s="14"/>
      <c r="X1" s="14"/>
      <c r="Y1" s="14"/>
    </row>
    <row r="2" s="2" customFormat="1" ht="32" customHeight="1" spans="1:25">
      <c r="A2" s="16" t="s">
        <v>55</v>
      </c>
      <c r="B2" s="16"/>
      <c r="C2" s="16"/>
      <c r="D2" s="16"/>
      <c r="E2" s="16"/>
      <c r="F2" s="16"/>
      <c r="G2" s="16"/>
      <c r="H2" s="16"/>
      <c r="I2" s="16"/>
      <c r="J2" s="17"/>
      <c r="K2" s="17"/>
      <c r="L2" s="16"/>
      <c r="M2" s="16"/>
      <c r="N2" s="16"/>
      <c r="O2" s="16"/>
      <c r="P2" s="16"/>
      <c r="Q2" s="16"/>
      <c r="R2" s="16"/>
      <c r="S2" s="16"/>
      <c r="T2" s="16"/>
      <c r="U2" s="16"/>
      <c r="V2" s="16"/>
      <c r="W2" s="16"/>
      <c r="X2" s="16"/>
      <c r="Y2" s="16"/>
    </row>
    <row r="3" s="2" customFormat="1" ht="36" customHeight="1" spans="1:25">
      <c r="A3" s="18" t="s">
        <v>3</v>
      </c>
      <c r="B3" s="18" t="s">
        <v>56</v>
      </c>
      <c r="C3" s="18"/>
      <c r="D3" s="18"/>
      <c r="E3" s="18" t="s">
        <v>57</v>
      </c>
      <c r="F3" s="18" t="s">
        <v>58</v>
      </c>
      <c r="G3" s="18" t="s">
        <v>59</v>
      </c>
      <c r="H3" s="18" t="s">
        <v>60</v>
      </c>
      <c r="I3" s="18" t="s">
        <v>61</v>
      </c>
      <c r="J3" s="19" t="s">
        <v>62</v>
      </c>
      <c r="K3" s="19"/>
      <c r="L3" s="18" t="s">
        <v>63</v>
      </c>
      <c r="M3" s="18" t="s">
        <v>64</v>
      </c>
      <c r="N3" s="18" t="s">
        <v>6</v>
      </c>
      <c r="O3" s="18"/>
      <c r="P3" s="18"/>
      <c r="Q3" s="18" t="s">
        <v>7</v>
      </c>
      <c r="R3" s="18"/>
      <c r="S3" s="18"/>
      <c r="T3" s="18"/>
      <c r="U3" s="18"/>
      <c r="V3" s="18"/>
      <c r="W3" s="18" t="s">
        <v>65</v>
      </c>
      <c r="X3" s="18" t="s">
        <v>66</v>
      </c>
      <c r="Y3" s="18" t="s">
        <v>8</v>
      </c>
    </row>
    <row r="4" s="2" customFormat="1" spans="1:25">
      <c r="A4" s="18"/>
      <c r="B4" s="18" t="s">
        <v>4</v>
      </c>
      <c r="C4" s="18" t="s">
        <v>67</v>
      </c>
      <c r="D4" s="18" t="s">
        <v>68</v>
      </c>
      <c r="E4" s="18"/>
      <c r="F4" s="18"/>
      <c r="G4" s="18"/>
      <c r="H4" s="18"/>
      <c r="I4" s="18"/>
      <c r="J4" s="19" t="s">
        <v>69</v>
      </c>
      <c r="K4" s="19" t="s">
        <v>70</v>
      </c>
      <c r="L4" s="18"/>
      <c r="M4" s="18"/>
      <c r="N4" s="18" t="s">
        <v>71</v>
      </c>
      <c r="O4" s="18" t="s">
        <v>10</v>
      </c>
      <c r="P4" s="18"/>
      <c r="Q4" s="18" t="s">
        <v>72</v>
      </c>
      <c r="R4" s="18" t="s">
        <v>73</v>
      </c>
      <c r="S4" s="18" t="s">
        <v>74</v>
      </c>
      <c r="T4" s="18" t="s">
        <v>10</v>
      </c>
      <c r="U4" s="18"/>
      <c r="V4" s="18"/>
      <c r="W4" s="18"/>
      <c r="X4" s="18"/>
      <c r="Y4" s="18"/>
    </row>
    <row r="5" s="2" customFormat="1" ht="45" spans="1:25">
      <c r="A5" s="18"/>
      <c r="B5" s="18"/>
      <c r="C5" s="18"/>
      <c r="D5" s="18"/>
      <c r="E5" s="18"/>
      <c r="F5" s="18"/>
      <c r="G5" s="18"/>
      <c r="H5" s="18"/>
      <c r="I5" s="18"/>
      <c r="J5" s="19"/>
      <c r="K5" s="19"/>
      <c r="L5" s="18"/>
      <c r="M5" s="18"/>
      <c r="N5" s="18"/>
      <c r="O5" s="18" t="s">
        <v>75</v>
      </c>
      <c r="P5" s="18" t="s">
        <v>76</v>
      </c>
      <c r="Q5" s="18"/>
      <c r="R5" s="18"/>
      <c r="S5" s="18"/>
      <c r="T5" s="18" t="s">
        <v>77</v>
      </c>
      <c r="U5" s="18" t="s">
        <v>78</v>
      </c>
      <c r="V5" s="18" t="s">
        <v>79</v>
      </c>
      <c r="W5" s="18"/>
      <c r="X5" s="18"/>
      <c r="Y5" s="18"/>
    </row>
    <row r="6" s="3" customFormat="1" ht="50" customHeight="1" spans="1:25">
      <c r="A6" s="18">
        <v>1</v>
      </c>
      <c r="B6" s="18" t="s">
        <v>80</v>
      </c>
      <c r="C6" s="18" t="s">
        <v>81</v>
      </c>
      <c r="D6" s="18" t="s">
        <v>82</v>
      </c>
      <c r="E6" s="18" t="s">
        <v>83</v>
      </c>
      <c r="F6" s="18" t="s">
        <v>84</v>
      </c>
      <c r="G6" s="18" t="s">
        <v>85</v>
      </c>
      <c r="H6" s="18" t="s">
        <v>86</v>
      </c>
      <c r="I6" s="18" t="s">
        <v>84</v>
      </c>
      <c r="J6" s="20">
        <v>45658</v>
      </c>
      <c r="K6" s="20">
        <v>45992</v>
      </c>
      <c r="L6" s="18" t="s">
        <v>84</v>
      </c>
      <c r="M6" s="18" t="s">
        <v>87</v>
      </c>
      <c r="N6" s="18">
        <v>40</v>
      </c>
      <c r="O6" s="18">
        <v>16</v>
      </c>
      <c r="P6" s="18">
        <f>N6-O6</f>
        <v>24</v>
      </c>
      <c r="Q6" s="18">
        <v>1</v>
      </c>
      <c r="R6" s="18">
        <v>155</v>
      </c>
      <c r="S6" s="18">
        <v>542</v>
      </c>
      <c r="T6" s="18"/>
      <c r="U6" s="18"/>
      <c r="V6" s="18"/>
      <c r="W6" s="18" t="s">
        <v>88</v>
      </c>
      <c r="X6" s="18" t="s">
        <v>89</v>
      </c>
      <c r="Y6" s="18"/>
    </row>
    <row r="7" s="3" customFormat="1" ht="50" customHeight="1" spans="1:25">
      <c r="A7" s="18">
        <v>2</v>
      </c>
      <c r="B7" s="18" t="s">
        <v>80</v>
      </c>
      <c r="C7" s="18" t="s">
        <v>90</v>
      </c>
      <c r="D7" s="18" t="s">
        <v>91</v>
      </c>
      <c r="E7" s="18" t="s">
        <v>92</v>
      </c>
      <c r="F7" s="18" t="s">
        <v>93</v>
      </c>
      <c r="G7" s="18" t="s">
        <v>94</v>
      </c>
      <c r="H7" s="18" t="s">
        <v>86</v>
      </c>
      <c r="I7" s="18" t="s">
        <v>93</v>
      </c>
      <c r="J7" s="20">
        <v>45658</v>
      </c>
      <c r="K7" s="20">
        <v>45992</v>
      </c>
      <c r="L7" s="18" t="s">
        <v>93</v>
      </c>
      <c r="M7" s="18" t="s">
        <v>95</v>
      </c>
      <c r="N7" s="18">
        <v>20</v>
      </c>
      <c r="O7" s="18">
        <v>15</v>
      </c>
      <c r="P7" s="18">
        <f>N7-O7</f>
        <v>5</v>
      </c>
      <c r="Q7" s="18">
        <v>1</v>
      </c>
      <c r="R7" s="18">
        <v>87</v>
      </c>
      <c r="S7" s="18">
        <v>369</v>
      </c>
      <c r="T7" s="18"/>
      <c r="U7" s="18"/>
      <c r="V7" s="18"/>
      <c r="W7" s="18" t="s">
        <v>96</v>
      </c>
      <c r="X7" s="18" t="s">
        <v>97</v>
      </c>
      <c r="Y7" s="18"/>
    </row>
    <row r="8" s="3" customFormat="1" ht="50" customHeight="1" spans="1:25">
      <c r="A8" s="18">
        <v>3</v>
      </c>
      <c r="B8" s="18" t="s">
        <v>80</v>
      </c>
      <c r="C8" s="18" t="s">
        <v>81</v>
      </c>
      <c r="D8" s="18" t="s">
        <v>98</v>
      </c>
      <c r="E8" s="18" t="s">
        <v>92</v>
      </c>
      <c r="F8" s="18" t="s">
        <v>99</v>
      </c>
      <c r="G8" s="18" t="s">
        <v>100</v>
      </c>
      <c r="H8" s="18" t="s">
        <v>101</v>
      </c>
      <c r="I8" s="18" t="s">
        <v>99</v>
      </c>
      <c r="J8" s="20">
        <v>45658</v>
      </c>
      <c r="K8" s="20">
        <v>45992</v>
      </c>
      <c r="L8" s="18" t="s">
        <v>99</v>
      </c>
      <c r="M8" s="18" t="s">
        <v>102</v>
      </c>
      <c r="N8" s="18">
        <v>15</v>
      </c>
      <c r="O8" s="18">
        <v>10</v>
      </c>
      <c r="P8" s="18">
        <f>N8-O8</f>
        <v>5</v>
      </c>
      <c r="Q8" s="18">
        <v>1</v>
      </c>
      <c r="R8" s="18">
        <v>180</v>
      </c>
      <c r="S8" s="18">
        <v>716</v>
      </c>
      <c r="T8" s="18">
        <v>1</v>
      </c>
      <c r="U8" s="18">
        <v>30</v>
      </c>
      <c r="V8" s="18">
        <v>136</v>
      </c>
      <c r="W8" s="18" t="s">
        <v>103</v>
      </c>
      <c r="X8" s="18" t="s">
        <v>103</v>
      </c>
      <c r="Y8" s="18"/>
    </row>
    <row r="9" s="3" customFormat="1" ht="50" customHeight="1" spans="1:25">
      <c r="A9" s="18">
        <v>4</v>
      </c>
      <c r="B9" s="18" t="s">
        <v>80</v>
      </c>
      <c r="C9" s="18" t="s">
        <v>90</v>
      </c>
      <c r="D9" s="18" t="s">
        <v>91</v>
      </c>
      <c r="E9" s="18" t="s">
        <v>92</v>
      </c>
      <c r="F9" s="18" t="s">
        <v>99</v>
      </c>
      <c r="G9" s="18" t="s">
        <v>104</v>
      </c>
      <c r="H9" s="18" t="s">
        <v>86</v>
      </c>
      <c r="I9" s="18" t="s">
        <v>99</v>
      </c>
      <c r="J9" s="20">
        <v>45658</v>
      </c>
      <c r="K9" s="20">
        <v>45992</v>
      </c>
      <c r="L9" s="18" t="s">
        <v>99</v>
      </c>
      <c r="M9" s="18" t="s">
        <v>105</v>
      </c>
      <c r="N9" s="18">
        <v>20</v>
      </c>
      <c r="O9" s="18">
        <v>15</v>
      </c>
      <c r="P9" s="18">
        <f>N9-O9</f>
        <v>5</v>
      </c>
      <c r="Q9" s="18">
        <v>1</v>
      </c>
      <c r="R9" s="18">
        <v>450</v>
      </c>
      <c r="S9" s="18">
        <v>1700</v>
      </c>
      <c r="T9" s="18">
        <v>1</v>
      </c>
      <c r="U9" s="18">
        <v>15</v>
      </c>
      <c r="V9" s="18">
        <v>56</v>
      </c>
      <c r="W9" s="18" t="s">
        <v>96</v>
      </c>
      <c r="X9" s="18" t="s">
        <v>97</v>
      </c>
      <c r="Y9" s="18"/>
    </row>
    <row r="10" s="3" customFormat="1" ht="50" customHeight="1" spans="1:25">
      <c r="A10" s="18">
        <v>5</v>
      </c>
      <c r="B10" s="18" t="s">
        <v>80</v>
      </c>
      <c r="C10" s="18" t="s">
        <v>90</v>
      </c>
      <c r="D10" s="18" t="s">
        <v>91</v>
      </c>
      <c r="E10" s="18" t="s">
        <v>92</v>
      </c>
      <c r="F10" s="18" t="s">
        <v>106</v>
      </c>
      <c r="G10" s="18" t="s">
        <v>107</v>
      </c>
      <c r="H10" s="18" t="s">
        <v>86</v>
      </c>
      <c r="I10" s="18" t="s">
        <v>106</v>
      </c>
      <c r="J10" s="20">
        <v>45658</v>
      </c>
      <c r="K10" s="20">
        <v>45992</v>
      </c>
      <c r="L10" s="18" t="s">
        <v>106</v>
      </c>
      <c r="M10" s="18" t="s">
        <v>108</v>
      </c>
      <c r="N10" s="18">
        <v>12</v>
      </c>
      <c r="O10" s="18">
        <v>10</v>
      </c>
      <c r="P10" s="18">
        <f t="shared" ref="P10:P73" si="0">N10-O10</f>
        <v>2</v>
      </c>
      <c r="Q10" s="18">
        <v>1</v>
      </c>
      <c r="R10" s="18">
        <v>24</v>
      </c>
      <c r="S10" s="18">
        <v>92</v>
      </c>
      <c r="T10" s="18"/>
      <c r="U10" s="18"/>
      <c r="V10" s="18"/>
      <c r="W10" s="18" t="s">
        <v>96</v>
      </c>
      <c r="X10" s="18" t="s">
        <v>97</v>
      </c>
      <c r="Y10" s="18"/>
    </row>
    <row r="11" s="3" customFormat="1" ht="50" customHeight="1" spans="1:25">
      <c r="A11" s="18">
        <v>6</v>
      </c>
      <c r="B11" s="18" t="s">
        <v>80</v>
      </c>
      <c r="C11" s="18" t="s">
        <v>90</v>
      </c>
      <c r="D11" s="18" t="s">
        <v>91</v>
      </c>
      <c r="E11" s="18" t="s">
        <v>92</v>
      </c>
      <c r="F11" s="18" t="s">
        <v>106</v>
      </c>
      <c r="G11" s="18" t="s">
        <v>109</v>
      </c>
      <c r="H11" s="18" t="s">
        <v>86</v>
      </c>
      <c r="I11" s="18" t="s">
        <v>106</v>
      </c>
      <c r="J11" s="20">
        <v>45658</v>
      </c>
      <c r="K11" s="20">
        <v>45992</v>
      </c>
      <c r="L11" s="18" t="s">
        <v>106</v>
      </c>
      <c r="M11" s="18" t="s">
        <v>110</v>
      </c>
      <c r="N11" s="18">
        <v>18.8</v>
      </c>
      <c r="O11" s="18">
        <v>15</v>
      </c>
      <c r="P11" s="18">
        <f t="shared" si="0"/>
        <v>3.8</v>
      </c>
      <c r="Q11" s="18">
        <v>1</v>
      </c>
      <c r="R11" s="18">
        <v>42</v>
      </c>
      <c r="S11" s="18">
        <v>166</v>
      </c>
      <c r="T11" s="18"/>
      <c r="U11" s="18"/>
      <c r="V11" s="18"/>
      <c r="W11" s="18" t="s">
        <v>96</v>
      </c>
      <c r="X11" s="18" t="s">
        <v>97</v>
      </c>
      <c r="Y11" s="18"/>
    </row>
    <row r="12" s="3" customFormat="1" ht="50" customHeight="1" spans="1:25">
      <c r="A12" s="18">
        <v>7</v>
      </c>
      <c r="B12" s="18" t="s">
        <v>80</v>
      </c>
      <c r="C12" s="18" t="s">
        <v>90</v>
      </c>
      <c r="D12" s="18" t="s">
        <v>91</v>
      </c>
      <c r="E12" s="18" t="s">
        <v>92</v>
      </c>
      <c r="F12" s="18" t="s">
        <v>111</v>
      </c>
      <c r="G12" s="18" t="s">
        <v>112</v>
      </c>
      <c r="H12" s="18" t="s">
        <v>86</v>
      </c>
      <c r="I12" s="18" t="s">
        <v>111</v>
      </c>
      <c r="J12" s="20">
        <v>45658</v>
      </c>
      <c r="K12" s="20">
        <v>45992</v>
      </c>
      <c r="L12" s="18" t="s">
        <v>111</v>
      </c>
      <c r="M12" s="18" t="s">
        <v>113</v>
      </c>
      <c r="N12" s="18">
        <v>15</v>
      </c>
      <c r="O12" s="18">
        <v>12</v>
      </c>
      <c r="P12" s="18">
        <f t="shared" si="0"/>
        <v>3</v>
      </c>
      <c r="Q12" s="18">
        <v>1</v>
      </c>
      <c r="R12" s="18">
        <v>45</v>
      </c>
      <c r="S12" s="18">
        <v>172</v>
      </c>
      <c r="T12" s="18"/>
      <c r="U12" s="18"/>
      <c r="V12" s="18"/>
      <c r="W12" s="18" t="s">
        <v>96</v>
      </c>
      <c r="X12" s="18" t="s">
        <v>97</v>
      </c>
      <c r="Y12" s="18"/>
    </row>
    <row r="13" s="3" customFormat="1" ht="50" customHeight="1" spans="1:25">
      <c r="A13" s="18">
        <v>8</v>
      </c>
      <c r="B13" s="18" t="s">
        <v>80</v>
      </c>
      <c r="C13" s="18" t="s">
        <v>90</v>
      </c>
      <c r="D13" s="18" t="s">
        <v>91</v>
      </c>
      <c r="E13" s="18" t="s">
        <v>92</v>
      </c>
      <c r="F13" s="18" t="s">
        <v>114</v>
      </c>
      <c r="G13" s="18" t="s">
        <v>115</v>
      </c>
      <c r="H13" s="18" t="s">
        <v>86</v>
      </c>
      <c r="I13" s="18" t="s">
        <v>114</v>
      </c>
      <c r="J13" s="20">
        <v>45658</v>
      </c>
      <c r="K13" s="20">
        <v>45992</v>
      </c>
      <c r="L13" s="18" t="s">
        <v>114</v>
      </c>
      <c r="M13" s="18" t="s">
        <v>116</v>
      </c>
      <c r="N13" s="18">
        <v>10</v>
      </c>
      <c r="O13" s="18">
        <v>8</v>
      </c>
      <c r="P13" s="18">
        <f t="shared" si="0"/>
        <v>2</v>
      </c>
      <c r="Q13" s="18">
        <v>1</v>
      </c>
      <c r="R13" s="18">
        <v>56</v>
      </c>
      <c r="S13" s="18">
        <v>196</v>
      </c>
      <c r="T13" s="18"/>
      <c r="U13" s="18"/>
      <c r="V13" s="18"/>
      <c r="W13" s="18" t="s">
        <v>117</v>
      </c>
      <c r="X13" s="18" t="s">
        <v>118</v>
      </c>
      <c r="Y13" s="18"/>
    </row>
    <row r="14" s="3" customFormat="1" ht="50" customHeight="1" spans="1:25">
      <c r="A14" s="18">
        <v>9</v>
      </c>
      <c r="B14" s="18" t="s">
        <v>80</v>
      </c>
      <c r="C14" s="18" t="s">
        <v>90</v>
      </c>
      <c r="D14" s="18" t="s">
        <v>91</v>
      </c>
      <c r="E14" s="18" t="s">
        <v>92</v>
      </c>
      <c r="F14" s="18" t="s">
        <v>119</v>
      </c>
      <c r="G14" s="18" t="s">
        <v>120</v>
      </c>
      <c r="H14" s="18" t="s">
        <v>86</v>
      </c>
      <c r="I14" s="18" t="s">
        <v>119</v>
      </c>
      <c r="J14" s="20">
        <v>45658</v>
      </c>
      <c r="K14" s="20">
        <v>45992</v>
      </c>
      <c r="L14" s="18" t="s">
        <v>119</v>
      </c>
      <c r="M14" s="18" t="s">
        <v>121</v>
      </c>
      <c r="N14" s="18">
        <v>24</v>
      </c>
      <c r="O14" s="18">
        <v>20</v>
      </c>
      <c r="P14" s="18">
        <f t="shared" si="0"/>
        <v>4</v>
      </c>
      <c r="Q14" s="18">
        <v>1</v>
      </c>
      <c r="R14" s="18">
        <v>87</v>
      </c>
      <c r="S14" s="18">
        <v>315</v>
      </c>
      <c r="T14" s="18"/>
      <c r="U14" s="18"/>
      <c r="V14" s="18"/>
      <c r="W14" s="18" t="s">
        <v>96</v>
      </c>
      <c r="X14" s="18" t="s">
        <v>97</v>
      </c>
      <c r="Y14" s="18"/>
    </row>
    <row r="15" s="3" customFormat="1" ht="50" customHeight="1" spans="1:25">
      <c r="A15" s="18">
        <v>10</v>
      </c>
      <c r="B15" s="18" t="s">
        <v>80</v>
      </c>
      <c r="C15" s="18" t="s">
        <v>90</v>
      </c>
      <c r="D15" s="18" t="s">
        <v>91</v>
      </c>
      <c r="E15" s="18" t="s">
        <v>92</v>
      </c>
      <c r="F15" s="18" t="s">
        <v>119</v>
      </c>
      <c r="G15" s="18" t="s">
        <v>122</v>
      </c>
      <c r="H15" s="18" t="s">
        <v>86</v>
      </c>
      <c r="I15" s="18" t="s">
        <v>119</v>
      </c>
      <c r="J15" s="20">
        <v>45658</v>
      </c>
      <c r="K15" s="20">
        <v>45992</v>
      </c>
      <c r="L15" s="18" t="s">
        <v>119</v>
      </c>
      <c r="M15" s="18" t="s">
        <v>123</v>
      </c>
      <c r="N15" s="18">
        <v>18</v>
      </c>
      <c r="O15" s="18">
        <v>15</v>
      </c>
      <c r="P15" s="18">
        <f t="shared" si="0"/>
        <v>3</v>
      </c>
      <c r="Q15" s="18">
        <v>1</v>
      </c>
      <c r="R15" s="18">
        <v>87</v>
      </c>
      <c r="S15" s="18">
        <v>315</v>
      </c>
      <c r="T15" s="18"/>
      <c r="U15" s="18"/>
      <c r="V15" s="18"/>
      <c r="W15" s="18" t="s">
        <v>96</v>
      </c>
      <c r="X15" s="18" t="s">
        <v>97</v>
      </c>
      <c r="Y15" s="18"/>
    </row>
    <row r="16" s="4" customFormat="1" ht="50" customHeight="1" spans="1:25">
      <c r="A16" s="18">
        <v>11</v>
      </c>
      <c r="B16" s="18" t="s">
        <v>80</v>
      </c>
      <c r="C16" s="18" t="s">
        <v>90</v>
      </c>
      <c r="D16" s="18" t="s">
        <v>91</v>
      </c>
      <c r="E16" s="18" t="s">
        <v>92</v>
      </c>
      <c r="F16" s="18" t="s">
        <v>124</v>
      </c>
      <c r="G16" s="18" t="s">
        <v>125</v>
      </c>
      <c r="H16" s="18" t="s">
        <v>86</v>
      </c>
      <c r="I16" s="18" t="s">
        <v>124</v>
      </c>
      <c r="J16" s="20">
        <v>45658</v>
      </c>
      <c r="K16" s="20">
        <v>45992</v>
      </c>
      <c r="L16" s="18" t="s">
        <v>124</v>
      </c>
      <c r="M16" s="18" t="s">
        <v>126</v>
      </c>
      <c r="N16" s="18">
        <v>15</v>
      </c>
      <c r="O16" s="18">
        <v>5</v>
      </c>
      <c r="P16" s="18">
        <f t="shared" si="0"/>
        <v>10</v>
      </c>
      <c r="Q16" s="18">
        <v>1</v>
      </c>
      <c r="R16" s="18">
        <v>68</v>
      </c>
      <c r="S16" s="18">
        <v>236</v>
      </c>
      <c r="T16" s="18"/>
      <c r="U16" s="18"/>
      <c r="V16" s="18"/>
      <c r="W16" s="18" t="s">
        <v>96</v>
      </c>
      <c r="X16" s="18" t="s">
        <v>97</v>
      </c>
      <c r="Y16" s="18"/>
    </row>
    <row r="17" s="3" customFormat="1" ht="50" customHeight="1" spans="1:25">
      <c r="A17" s="18">
        <v>12</v>
      </c>
      <c r="B17" s="18" t="s">
        <v>80</v>
      </c>
      <c r="C17" s="18" t="s">
        <v>81</v>
      </c>
      <c r="D17" s="18" t="s">
        <v>82</v>
      </c>
      <c r="E17" s="18" t="s">
        <v>92</v>
      </c>
      <c r="F17" s="18" t="s">
        <v>93</v>
      </c>
      <c r="G17" s="18" t="s">
        <v>127</v>
      </c>
      <c r="H17" s="18" t="s">
        <v>101</v>
      </c>
      <c r="I17" s="18" t="s">
        <v>93</v>
      </c>
      <c r="J17" s="20">
        <v>45658</v>
      </c>
      <c r="K17" s="20">
        <v>45992</v>
      </c>
      <c r="L17" s="18" t="s">
        <v>93</v>
      </c>
      <c r="M17" s="18" t="s">
        <v>128</v>
      </c>
      <c r="N17" s="18">
        <v>80</v>
      </c>
      <c r="O17" s="18">
        <v>50</v>
      </c>
      <c r="P17" s="18">
        <f t="shared" si="0"/>
        <v>30</v>
      </c>
      <c r="Q17" s="18">
        <v>1</v>
      </c>
      <c r="R17" s="18">
        <v>85</v>
      </c>
      <c r="S17" s="18">
        <v>312</v>
      </c>
      <c r="T17" s="18"/>
      <c r="U17" s="18"/>
      <c r="V17" s="18"/>
      <c r="W17" s="18" t="s">
        <v>129</v>
      </c>
      <c r="X17" s="18" t="s">
        <v>130</v>
      </c>
      <c r="Y17" s="18"/>
    </row>
    <row r="18" s="4" customFormat="1" ht="50" customHeight="1" spans="1:25">
      <c r="A18" s="18">
        <v>13</v>
      </c>
      <c r="B18" s="18" t="s">
        <v>80</v>
      </c>
      <c r="C18" s="18" t="s">
        <v>90</v>
      </c>
      <c r="D18" s="18" t="s">
        <v>91</v>
      </c>
      <c r="E18" s="18" t="s">
        <v>92</v>
      </c>
      <c r="F18" s="18" t="s">
        <v>119</v>
      </c>
      <c r="G18" s="18" t="s">
        <v>131</v>
      </c>
      <c r="H18" s="18" t="s">
        <v>86</v>
      </c>
      <c r="I18" s="18" t="s">
        <v>119</v>
      </c>
      <c r="J18" s="20">
        <v>45870</v>
      </c>
      <c r="K18" s="20">
        <v>45992</v>
      </c>
      <c r="L18" s="18" t="s">
        <v>119</v>
      </c>
      <c r="M18" s="18" t="s">
        <v>132</v>
      </c>
      <c r="N18" s="18">
        <v>14</v>
      </c>
      <c r="O18" s="18">
        <v>12.5</v>
      </c>
      <c r="P18" s="18">
        <f t="shared" si="0"/>
        <v>1.5</v>
      </c>
      <c r="Q18" s="18">
        <v>1</v>
      </c>
      <c r="R18" s="18">
        <v>42</v>
      </c>
      <c r="S18" s="18">
        <v>135</v>
      </c>
      <c r="T18" s="18"/>
      <c r="U18" s="18"/>
      <c r="V18" s="18"/>
      <c r="W18" s="18" t="s">
        <v>96</v>
      </c>
      <c r="X18" s="18" t="s">
        <v>133</v>
      </c>
      <c r="Y18" s="18"/>
    </row>
    <row r="19" s="3" customFormat="1" ht="50" customHeight="1" spans="1:25">
      <c r="A19" s="18">
        <v>14</v>
      </c>
      <c r="B19" s="18" t="s">
        <v>80</v>
      </c>
      <c r="C19" s="18" t="s">
        <v>81</v>
      </c>
      <c r="D19" s="18" t="s">
        <v>134</v>
      </c>
      <c r="E19" s="18" t="s">
        <v>92</v>
      </c>
      <c r="F19" s="18" t="s">
        <v>84</v>
      </c>
      <c r="G19" s="18" t="s">
        <v>135</v>
      </c>
      <c r="H19" s="18" t="s">
        <v>101</v>
      </c>
      <c r="I19" s="18" t="s">
        <v>84</v>
      </c>
      <c r="J19" s="20">
        <v>45658</v>
      </c>
      <c r="K19" s="20">
        <v>45992</v>
      </c>
      <c r="L19" s="18" t="s">
        <v>84</v>
      </c>
      <c r="M19" s="18" t="s">
        <v>136</v>
      </c>
      <c r="N19" s="18">
        <v>15.88</v>
      </c>
      <c r="O19" s="18">
        <v>15.88</v>
      </c>
      <c r="P19" s="18">
        <f t="shared" si="0"/>
        <v>0</v>
      </c>
      <c r="Q19" s="18">
        <v>1</v>
      </c>
      <c r="R19" s="18">
        <v>52</v>
      </c>
      <c r="S19" s="18">
        <v>152</v>
      </c>
      <c r="T19" s="18"/>
      <c r="U19" s="18"/>
      <c r="V19" s="18"/>
      <c r="W19" s="18" t="s">
        <v>137</v>
      </c>
      <c r="X19" s="18" t="s">
        <v>138</v>
      </c>
      <c r="Y19" s="18"/>
    </row>
    <row r="20" s="3" customFormat="1" ht="50" customHeight="1" spans="1:25">
      <c r="A20" s="18">
        <v>15</v>
      </c>
      <c r="B20" s="18" t="s">
        <v>80</v>
      </c>
      <c r="C20" s="18" t="s">
        <v>81</v>
      </c>
      <c r="D20" s="18" t="s">
        <v>134</v>
      </c>
      <c r="E20" s="18" t="s">
        <v>92</v>
      </c>
      <c r="F20" s="18" t="s">
        <v>106</v>
      </c>
      <c r="G20" s="18" t="s">
        <v>139</v>
      </c>
      <c r="H20" s="18" t="s">
        <v>101</v>
      </c>
      <c r="I20" s="18" t="s">
        <v>106</v>
      </c>
      <c r="J20" s="20">
        <v>45658</v>
      </c>
      <c r="K20" s="20">
        <v>45992</v>
      </c>
      <c r="L20" s="18" t="s">
        <v>106</v>
      </c>
      <c r="M20" s="18" t="s">
        <v>140</v>
      </c>
      <c r="N20" s="18">
        <v>11</v>
      </c>
      <c r="O20" s="18">
        <v>11</v>
      </c>
      <c r="P20" s="18">
        <f t="shared" si="0"/>
        <v>0</v>
      </c>
      <c r="Q20" s="18">
        <v>1</v>
      </c>
      <c r="R20" s="18">
        <v>68</v>
      </c>
      <c r="S20" s="18">
        <v>195</v>
      </c>
      <c r="T20" s="18"/>
      <c r="U20" s="18"/>
      <c r="V20" s="18"/>
      <c r="W20" s="18" t="s">
        <v>137</v>
      </c>
      <c r="X20" s="18" t="s">
        <v>138</v>
      </c>
      <c r="Y20" s="18"/>
    </row>
    <row r="21" s="3" customFormat="1" ht="50" customHeight="1" spans="1:25">
      <c r="A21" s="18">
        <v>16</v>
      </c>
      <c r="B21" s="18" t="s">
        <v>80</v>
      </c>
      <c r="C21" s="18" t="s">
        <v>81</v>
      </c>
      <c r="D21" s="18" t="s">
        <v>134</v>
      </c>
      <c r="E21" s="18" t="s">
        <v>92</v>
      </c>
      <c r="F21" s="18" t="s">
        <v>141</v>
      </c>
      <c r="G21" s="18" t="s">
        <v>142</v>
      </c>
      <c r="H21" s="18" t="s">
        <v>101</v>
      </c>
      <c r="I21" s="18" t="s">
        <v>141</v>
      </c>
      <c r="J21" s="20">
        <v>45658</v>
      </c>
      <c r="K21" s="20">
        <v>45992</v>
      </c>
      <c r="L21" s="18" t="s">
        <v>141</v>
      </c>
      <c r="M21" s="18" t="s">
        <v>143</v>
      </c>
      <c r="N21" s="18">
        <v>21</v>
      </c>
      <c r="O21" s="18">
        <v>21</v>
      </c>
      <c r="P21" s="18">
        <f t="shared" si="0"/>
        <v>0</v>
      </c>
      <c r="Q21" s="18">
        <v>1</v>
      </c>
      <c r="R21" s="18">
        <v>45</v>
      </c>
      <c r="S21" s="18">
        <v>156</v>
      </c>
      <c r="T21" s="18"/>
      <c r="U21" s="18"/>
      <c r="V21" s="18"/>
      <c r="W21" s="18" t="s">
        <v>137</v>
      </c>
      <c r="X21" s="18" t="s">
        <v>138</v>
      </c>
      <c r="Y21" s="18"/>
    </row>
    <row r="22" s="3" customFormat="1" ht="50" customHeight="1" spans="1:25">
      <c r="A22" s="18">
        <v>17</v>
      </c>
      <c r="B22" s="18" t="s">
        <v>80</v>
      </c>
      <c r="C22" s="18" t="s">
        <v>90</v>
      </c>
      <c r="D22" s="18" t="s">
        <v>91</v>
      </c>
      <c r="E22" s="18" t="s">
        <v>92</v>
      </c>
      <c r="F22" s="18" t="s">
        <v>119</v>
      </c>
      <c r="G22" s="18" t="s">
        <v>144</v>
      </c>
      <c r="H22" s="18" t="s">
        <v>101</v>
      </c>
      <c r="I22" s="18" t="s">
        <v>119</v>
      </c>
      <c r="J22" s="20">
        <v>45659</v>
      </c>
      <c r="K22" s="20">
        <v>45993</v>
      </c>
      <c r="L22" s="18" t="s">
        <v>119</v>
      </c>
      <c r="M22" s="18" t="s">
        <v>145</v>
      </c>
      <c r="N22" s="18">
        <v>100</v>
      </c>
      <c r="O22" s="18">
        <v>100</v>
      </c>
      <c r="P22" s="18">
        <f t="shared" si="0"/>
        <v>0</v>
      </c>
      <c r="Q22" s="18">
        <v>1</v>
      </c>
      <c r="R22" s="18">
        <v>152</v>
      </c>
      <c r="S22" s="18">
        <v>456</v>
      </c>
      <c r="T22" s="18"/>
      <c r="U22" s="18"/>
      <c r="V22" s="18"/>
      <c r="W22" s="18" t="s">
        <v>96</v>
      </c>
      <c r="X22" s="18" t="s">
        <v>133</v>
      </c>
      <c r="Y22" s="18"/>
    </row>
    <row r="23" s="3" customFormat="1" ht="50" customHeight="1" spans="1:25">
      <c r="A23" s="18">
        <v>18</v>
      </c>
      <c r="B23" s="18" t="s">
        <v>80</v>
      </c>
      <c r="C23" s="18" t="s">
        <v>146</v>
      </c>
      <c r="D23" s="18" t="s">
        <v>146</v>
      </c>
      <c r="E23" s="18" t="s">
        <v>92</v>
      </c>
      <c r="F23" s="18" t="s">
        <v>92</v>
      </c>
      <c r="G23" s="18" t="s">
        <v>147</v>
      </c>
      <c r="H23" s="18" t="s">
        <v>101</v>
      </c>
      <c r="I23" s="18" t="s">
        <v>92</v>
      </c>
      <c r="J23" s="20">
        <v>45839</v>
      </c>
      <c r="K23" s="20">
        <v>45931</v>
      </c>
      <c r="L23" s="18" t="s">
        <v>92</v>
      </c>
      <c r="M23" s="18" t="s">
        <v>148</v>
      </c>
      <c r="N23" s="18">
        <v>28.33</v>
      </c>
      <c r="O23" s="18">
        <v>28.33</v>
      </c>
      <c r="P23" s="18">
        <f t="shared" si="0"/>
        <v>0</v>
      </c>
      <c r="Q23" s="18">
        <v>9</v>
      </c>
      <c r="R23" s="18">
        <v>362</v>
      </c>
      <c r="S23" s="18">
        <v>1168</v>
      </c>
      <c r="T23" s="18">
        <v>1</v>
      </c>
      <c r="U23" s="18">
        <v>44</v>
      </c>
      <c r="V23" s="18">
        <v>1168</v>
      </c>
      <c r="W23" s="18" t="s">
        <v>149</v>
      </c>
      <c r="X23" s="18" t="s">
        <v>150</v>
      </c>
      <c r="Y23" s="18"/>
    </row>
    <row r="24" s="3" customFormat="1" ht="50" customHeight="1" spans="1:25">
      <c r="A24" s="18">
        <v>19</v>
      </c>
      <c r="B24" s="21" t="s">
        <v>80</v>
      </c>
      <c r="C24" s="18" t="s">
        <v>90</v>
      </c>
      <c r="D24" s="18" t="s">
        <v>91</v>
      </c>
      <c r="E24" s="18" t="s">
        <v>92</v>
      </c>
      <c r="F24" s="22" t="s">
        <v>106</v>
      </c>
      <c r="G24" s="21" t="s">
        <v>151</v>
      </c>
      <c r="H24" s="18" t="s">
        <v>101</v>
      </c>
      <c r="I24" s="23" t="str">
        <f t="shared" ref="I24:I27" si="1">H24</f>
        <v>新建</v>
      </c>
      <c r="J24" s="21">
        <v>20251126</v>
      </c>
      <c r="K24" s="21">
        <v>20251206</v>
      </c>
      <c r="L24" s="22" t="s">
        <v>106</v>
      </c>
      <c r="M24" s="21" t="s">
        <v>152</v>
      </c>
      <c r="N24" s="18">
        <v>6.5</v>
      </c>
      <c r="O24" s="18">
        <v>2</v>
      </c>
      <c r="P24" s="18">
        <f t="shared" si="0"/>
        <v>4.5</v>
      </c>
      <c r="Q24" s="18">
        <v>1</v>
      </c>
      <c r="R24" s="18">
        <v>60</v>
      </c>
      <c r="S24" s="22">
        <v>182</v>
      </c>
      <c r="T24" s="18">
        <v>1</v>
      </c>
      <c r="U24" s="18">
        <v>8</v>
      </c>
      <c r="V24" s="24">
        <v>26</v>
      </c>
      <c r="W24" s="23" t="s">
        <v>96</v>
      </c>
      <c r="X24" s="23" t="s">
        <v>153</v>
      </c>
      <c r="Y24" s="18"/>
    </row>
    <row r="25" s="3" customFormat="1" ht="50" customHeight="1" spans="1:25">
      <c r="A25" s="18">
        <v>20</v>
      </c>
      <c r="B25" s="21" t="s">
        <v>80</v>
      </c>
      <c r="C25" s="18" t="s">
        <v>90</v>
      </c>
      <c r="D25" s="18" t="s">
        <v>91</v>
      </c>
      <c r="E25" s="18" t="s">
        <v>92</v>
      </c>
      <c r="F25" s="22" t="s">
        <v>124</v>
      </c>
      <c r="G25" s="21" t="s">
        <v>154</v>
      </c>
      <c r="H25" s="18" t="s">
        <v>101</v>
      </c>
      <c r="I25" s="23" t="str">
        <f t="shared" si="1"/>
        <v>新建</v>
      </c>
      <c r="J25" s="21">
        <v>20251115</v>
      </c>
      <c r="K25" s="21">
        <v>20251206</v>
      </c>
      <c r="L25" s="22" t="s">
        <v>124</v>
      </c>
      <c r="M25" s="21" t="s">
        <v>155</v>
      </c>
      <c r="N25" s="18">
        <v>5</v>
      </c>
      <c r="O25" s="18">
        <v>2</v>
      </c>
      <c r="P25" s="18">
        <f t="shared" si="0"/>
        <v>3</v>
      </c>
      <c r="Q25" s="18">
        <v>1</v>
      </c>
      <c r="R25" s="18">
        <v>52</v>
      </c>
      <c r="S25" s="22">
        <v>156</v>
      </c>
      <c r="T25" s="18">
        <v>1</v>
      </c>
      <c r="U25" s="18">
        <v>8</v>
      </c>
      <c r="V25" s="24">
        <v>25</v>
      </c>
      <c r="W25" s="23" t="s">
        <v>96</v>
      </c>
      <c r="X25" s="23" t="s">
        <v>153</v>
      </c>
      <c r="Y25" s="18"/>
    </row>
    <row r="26" s="3" customFormat="1" ht="50" customHeight="1" spans="1:25">
      <c r="A26" s="18">
        <v>21</v>
      </c>
      <c r="B26" s="21" t="s">
        <v>80</v>
      </c>
      <c r="C26" s="18" t="s">
        <v>90</v>
      </c>
      <c r="D26" s="18" t="s">
        <v>91</v>
      </c>
      <c r="E26" s="18" t="s">
        <v>92</v>
      </c>
      <c r="F26" s="21" t="s">
        <v>84</v>
      </c>
      <c r="G26" s="21" t="s">
        <v>156</v>
      </c>
      <c r="H26" s="18" t="s">
        <v>101</v>
      </c>
      <c r="I26" s="23" t="str">
        <f t="shared" si="1"/>
        <v>新建</v>
      </c>
      <c r="J26" s="21">
        <v>20251125</v>
      </c>
      <c r="K26" s="21">
        <v>20251212</v>
      </c>
      <c r="L26" s="21" t="s">
        <v>84</v>
      </c>
      <c r="M26" s="21" t="s">
        <v>157</v>
      </c>
      <c r="N26" s="18">
        <v>7</v>
      </c>
      <c r="O26" s="18">
        <v>2</v>
      </c>
      <c r="P26" s="18">
        <f t="shared" si="0"/>
        <v>5</v>
      </c>
      <c r="Q26" s="18">
        <v>1</v>
      </c>
      <c r="R26" s="18">
        <v>89</v>
      </c>
      <c r="S26" s="22">
        <v>178</v>
      </c>
      <c r="T26" s="18">
        <v>1</v>
      </c>
      <c r="U26" s="18">
        <v>9</v>
      </c>
      <c r="V26" s="24">
        <v>27</v>
      </c>
      <c r="W26" s="23" t="s">
        <v>96</v>
      </c>
      <c r="X26" s="23" t="s">
        <v>153</v>
      </c>
      <c r="Y26" s="18"/>
    </row>
    <row r="27" s="3" customFormat="1" ht="50" customHeight="1" spans="1:25">
      <c r="A27" s="18">
        <v>22</v>
      </c>
      <c r="B27" s="21" t="s">
        <v>80</v>
      </c>
      <c r="C27" s="18" t="s">
        <v>90</v>
      </c>
      <c r="D27" s="18" t="s">
        <v>91</v>
      </c>
      <c r="E27" s="18" t="s">
        <v>92</v>
      </c>
      <c r="F27" s="21" t="s">
        <v>114</v>
      </c>
      <c r="G27" s="21" t="s">
        <v>158</v>
      </c>
      <c r="H27" s="18" t="s">
        <v>101</v>
      </c>
      <c r="I27" s="23" t="str">
        <f t="shared" si="1"/>
        <v>新建</v>
      </c>
      <c r="J27" s="21">
        <v>20251125</v>
      </c>
      <c r="K27" s="21">
        <v>20251215</v>
      </c>
      <c r="L27" s="21" t="s">
        <v>114</v>
      </c>
      <c r="M27" s="21" t="s">
        <v>159</v>
      </c>
      <c r="N27" s="18">
        <v>12</v>
      </c>
      <c r="O27" s="18">
        <v>8</v>
      </c>
      <c r="P27" s="18">
        <f t="shared" si="0"/>
        <v>4</v>
      </c>
      <c r="Q27" s="18">
        <v>1</v>
      </c>
      <c r="R27" s="18">
        <v>79</v>
      </c>
      <c r="S27" s="22">
        <v>158</v>
      </c>
      <c r="T27" s="18">
        <v>1</v>
      </c>
      <c r="U27" s="18">
        <v>6</v>
      </c>
      <c r="V27" s="24">
        <v>18</v>
      </c>
      <c r="W27" s="23" t="s">
        <v>96</v>
      </c>
      <c r="X27" s="23" t="s">
        <v>153</v>
      </c>
      <c r="Y27" s="18"/>
    </row>
    <row r="28" s="3" customFormat="1" ht="50" customHeight="1" spans="1:25">
      <c r="A28" s="18">
        <v>23</v>
      </c>
      <c r="B28" s="18" t="s">
        <v>160</v>
      </c>
      <c r="C28" s="18" t="s">
        <v>161</v>
      </c>
      <c r="D28" s="18" t="s">
        <v>162</v>
      </c>
      <c r="E28" s="18" t="s">
        <v>163</v>
      </c>
      <c r="F28" s="18" t="s">
        <v>164</v>
      </c>
      <c r="G28" s="18" t="s">
        <v>165</v>
      </c>
      <c r="H28" s="18" t="s">
        <v>166</v>
      </c>
      <c r="I28" s="18" t="s">
        <v>167</v>
      </c>
      <c r="J28" s="20">
        <v>45689</v>
      </c>
      <c r="K28" s="20">
        <v>45992</v>
      </c>
      <c r="L28" s="18" t="s">
        <v>164</v>
      </c>
      <c r="M28" s="18" t="s">
        <v>168</v>
      </c>
      <c r="N28" s="18">
        <v>40</v>
      </c>
      <c r="O28" s="18">
        <v>25</v>
      </c>
      <c r="P28" s="18">
        <f t="shared" si="0"/>
        <v>15</v>
      </c>
      <c r="Q28" s="18">
        <v>1</v>
      </c>
      <c r="R28" s="18">
        <v>700</v>
      </c>
      <c r="S28" s="18">
        <v>2000</v>
      </c>
      <c r="T28" s="18">
        <v>1</v>
      </c>
      <c r="U28" s="18">
        <v>40</v>
      </c>
      <c r="V28" s="18">
        <v>140</v>
      </c>
      <c r="W28" s="18" t="s">
        <v>169</v>
      </c>
      <c r="X28" s="18" t="s">
        <v>170</v>
      </c>
      <c r="Y28" s="18"/>
    </row>
    <row r="29" s="3" customFormat="1" ht="50" customHeight="1" spans="1:25">
      <c r="A29" s="18">
        <v>24</v>
      </c>
      <c r="B29" s="18" t="s">
        <v>160</v>
      </c>
      <c r="C29" s="18" t="s">
        <v>161</v>
      </c>
      <c r="D29" s="18" t="s">
        <v>162</v>
      </c>
      <c r="E29" s="18" t="s">
        <v>163</v>
      </c>
      <c r="F29" s="18" t="s">
        <v>164</v>
      </c>
      <c r="G29" s="18" t="s">
        <v>171</v>
      </c>
      <c r="H29" s="18" t="s">
        <v>101</v>
      </c>
      <c r="I29" s="18" t="s">
        <v>172</v>
      </c>
      <c r="J29" s="20">
        <v>45689</v>
      </c>
      <c r="K29" s="20">
        <v>45992</v>
      </c>
      <c r="L29" s="18" t="s">
        <v>164</v>
      </c>
      <c r="M29" s="18" t="s">
        <v>173</v>
      </c>
      <c r="N29" s="18">
        <v>40</v>
      </c>
      <c r="O29" s="18">
        <v>32</v>
      </c>
      <c r="P29" s="18">
        <f t="shared" si="0"/>
        <v>8</v>
      </c>
      <c r="Q29" s="18">
        <v>1</v>
      </c>
      <c r="R29" s="18">
        <v>100</v>
      </c>
      <c r="S29" s="18">
        <v>350</v>
      </c>
      <c r="T29" s="18">
        <v>1</v>
      </c>
      <c r="U29" s="18">
        <v>10</v>
      </c>
      <c r="V29" s="18">
        <v>30</v>
      </c>
      <c r="W29" s="18" t="s">
        <v>169</v>
      </c>
      <c r="X29" s="18" t="s">
        <v>174</v>
      </c>
      <c r="Y29" s="18"/>
    </row>
    <row r="30" s="3" customFormat="1" ht="50" customHeight="1" spans="1:25">
      <c r="A30" s="18">
        <v>25</v>
      </c>
      <c r="B30" s="18" t="s">
        <v>160</v>
      </c>
      <c r="C30" s="18" t="s">
        <v>161</v>
      </c>
      <c r="D30" s="18" t="s">
        <v>162</v>
      </c>
      <c r="E30" s="18" t="s">
        <v>163</v>
      </c>
      <c r="F30" s="18" t="s">
        <v>164</v>
      </c>
      <c r="G30" s="18" t="s">
        <v>175</v>
      </c>
      <c r="H30" s="18" t="s">
        <v>176</v>
      </c>
      <c r="I30" s="18" t="s">
        <v>164</v>
      </c>
      <c r="J30" s="20">
        <v>45689</v>
      </c>
      <c r="K30" s="20">
        <v>45992</v>
      </c>
      <c r="L30" s="18" t="s">
        <v>164</v>
      </c>
      <c r="M30" s="18" t="s">
        <v>177</v>
      </c>
      <c r="N30" s="18">
        <v>30</v>
      </c>
      <c r="O30" s="18">
        <v>20</v>
      </c>
      <c r="P30" s="18">
        <f t="shared" si="0"/>
        <v>10</v>
      </c>
      <c r="Q30" s="18">
        <v>3</v>
      </c>
      <c r="R30" s="18">
        <v>1200</v>
      </c>
      <c r="S30" s="18">
        <v>4000</v>
      </c>
      <c r="T30" s="18">
        <v>1</v>
      </c>
      <c r="U30" s="18">
        <v>100</v>
      </c>
      <c r="V30" s="18">
        <v>400</v>
      </c>
      <c r="W30" s="18" t="s">
        <v>169</v>
      </c>
      <c r="X30" s="18" t="s">
        <v>178</v>
      </c>
      <c r="Y30" s="18"/>
    </row>
    <row r="31" s="3" customFormat="1" ht="50" customHeight="1" spans="1:25">
      <c r="A31" s="18">
        <v>26</v>
      </c>
      <c r="B31" s="18" t="s">
        <v>80</v>
      </c>
      <c r="C31" s="18" t="s">
        <v>90</v>
      </c>
      <c r="D31" s="18" t="s">
        <v>91</v>
      </c>
      <c r="E31" s="18" t="s">
        <v>163</v>
      </c>
      <c r="F31" s="18" t="s">
        <v>164</v>
      </c>
      <c r="G31" s="18" t="s">
        <v>179</v>
      </c>
      <c r="H31" s="18" t="s">
        <v>180</v>
      </c>
      <c r="I31" s="18" t="s">
        <v>164</v>
      </c>
      <c r="J31" s="20">
        <v>45689</v>
      </c>
      <c r="K31" s="20">
        <v>45992</v>
      </c>
      <c r="L31" s="18" t="s">
        <v>164</v>
      </c>
      <c r="M31" s="18" t="s">
        <v>181</v>
      </c>
      <c r="N31" s="18">
        <v>10</v>
      </c>
      <c r="O31" s="18">
        <v>8</v>
      </c>
      <c r="P31" s="18">
        <f t="shared" si="0"/>
        <v>2</v>
      </c>
      <c r="Q31" s="18">
        <v>1</v>
      </c>
      <c r="R31" s="18">
        <v>150</v>
      </c>
      <c r="S31" s="18">
        <v>450</v>
      </c>
      <c r="T31" s="18">
        <v>1</v>
      </c>
      <c r="U31" s="18">
        <v>20</v>
      </c>
      <c r="V31" s="18">
        <v>60</v>
      </c>
      <c r="W31" s="18" t="s">
        <v>182</v>
      </c>
      <c r="X31" s="18" t="s">
        <v>183</v>
      </c>
      <c r="Y31" s="18"/>
    </row>
    <row r="32" s="3" customFormat="1" ht="50" customHeight="1" spans="1:25">
      <c r="A32" s="18">
        <v>27</v>
      </c>
      <c r="B32" s="18" t="s">
        <v>80</v>
      </c>
      <c r="C32" s="18" t="s">
        <v>90</v>
      </c>
      <c r="D32" s="18" t="s">
        <v>91</v>
      </c>
      <c r="E32" s="18" t="s">
        <v>163</v>
      </c>
      <c r="F32" s="18" t="s">
        <v>164</v>
      </c>
      <c r="G32" s="18" t="s">
        <v>184</v>
      </c>
      <c r="H32" s="18" t="s">
        <v>185</v>
      </c>
      <c r="I32" s="18" t="s">
        <v>164</v>
      </c>
      <c r="J32" s="20" t="s">
        <v>186</v>
      </c>
      <c r="K32" s="20" t="s">
        <v>186</v>
      </c>
      <c r="L32" s="18" t="s">
        <v>164</v>
      </c>
      <c r="M32" s="18" t="s">
        <v>187</v>
      </c>
      <c r="N32" s="18">
        <v>14</v>
      </c>
      <c r="O32" s="18">
        <v>5</v>
      </c>
      <c r="P32" s="18">
        <f t="shared" si="0"/>
        <v>9</v>
      </c>
      <c r="Q32" s="18">
        <v>1</v>
      </c>
      <c r="R32" s="18">
        <v>132</v>
      </c>
      <c r="S32" s="18">
        <v>525</v>
      </c>
      <c r="T32" s="18">
        <v>1</v>
      </c>
      <c r="U32" s="18">
        <v>18</v>
      </c>
      <c r="V32" s="18">
        <v>65</v>
      </c>
      <c r="W32" s="18" t="s">
        <v>188</v>
      </c>
      <c r="X32" s="18" t="s">
        <v>189</v>
      </c>
      <c r="Y32" s="18"/>
    </row>
    <row r="33" s="3" customFormat="1" ht="50" customHeight="1" spans="1:25">
      <c r="A33" s="18">
        <v>28</v>
      </c>
      <c r="B33" s="18" t="s">
        <v>80</v>
      </c>
      <c r="C33" s="18" t="s">
        <v>90</v>
      </c>
      <c r="D33" s="18" t="s">
        <v>91</v>
      </c>
      <c r="E33" s="18" t="s">
        <v>163</v>
      </c>
      <c r="F33" s="18" t="s">
        <v>190</v>
      </c>
      <c r="G33" s="18" t="s">
        <v>191</v>
      </c>
      <c r="H33" s="18" t="s">
        <v>166</v>
      </c>
      <c r="I33" s="18" t="s">
        <v>190</v>
      </c>
      <c r="J33" s="20">
        <v>45901</v>
      </c>
      <c r="K33" s="20">
        <v>45992</v>
      </c>
      <c r="L33" s="18" t="s">
        <v>192</v>
      </c>
      <c r="M33" s="18" t="s">
        <v>193</v>
      </c>
      <c r="N33" s="18">
        <v>23</v>
      </c>
      <c r="O33" s="18">
        <v>15</v>
      </c>
      <c r="P33" s="18">
        <f t="shared" si="0"/>
        <v>8</v>
      </c>
      <c r="Q33" s="18">
        <v>1</v>
      </c>
      <c r="R33" s="18">
        <v>884</v>
      </c>
      <c r="S33" s="18">
        <v>3631</v>
      </c>
      <c r="T33" s="18">
        <v>1</v>
      </c>
      <c r="U33" s="18">
        <v>65</v>
      </c>
      <c r="V33" s="18">
        <v>223</v>
      </c>
      <c r="W33" s="18" t="s">
        <v>194</v>
      </c>
      <c r="X33" s="18" t="s">
        <v>195</v>
      </c>
      <c r="Y33" s="18"/>
    </row>
    <row r="34" s="3" customFormat="1" ht="50" customHeight="1" spans="1:25">
      <c r="A34" s="18">
        <v>29</v>
      </c>
      <c r="B34" s="18" t="s">
        <v>80</v>
      </c>
      <c r="C34" s="18" t="s">
        <v>81</v>
      </c>
      <c r="D34" s="18" t="s">
        <v>98</v>
      </c>
      <c r="E34" s="18" t="s">
        <v>163</v>
      </c>
      <c r="F34" s="18" t="s">
        <v>190</v>
      </c>
      <c r="G34" s="18" t="s">
        <v>196</v>
      </c>
      <c r="H34" s="18" t="s">
        <v>101</v>
      </c>
      <c r="I34" s="18" t="s">
        <v>190</v>
      </c>
      <c r="J34" s="20">
        <v>45689</v>
      </c>
      <c r="K34" s="20">
        <v>45992</v>
      </c>
      <c r="L34" s="18" t="s">
        <v>190</v>
      </c>
      <c r="M34" s="18" t="s">
        <v>197</v>
      </c>
      <c r="N34" s="18">
        <v>65</v>
      </c>
      <c r="O34" s="18">
        <v>55</v>
      </c>
      <c r="P34" s="18">
        <f t="shared" si="0"/>
        <v>10</v>
      </c>
      <c r="Q34" s="18">
        <v>1</v>
      </c>
      <c r="R34" s="18">
        <v>186</v>
      </c>
      <c r="S34" s="18">
        <v>892</v>
      </c>
      <c r="T34" s="18">
        <v>1</v>
      </c>
      <c r="U34" s="18">
        <v>17</v>
      </c>
      <c r="V34" s="18">
        <v>52</v>
      </c>
      <c r="W34" s="18" t="s">
        <v>198</v>
      </c>
      <c r="X34" s="18" t="s">
        <v>198</v>
      </c>
      <c r="Y34" s="18"/>
    </row>
    <row r="35" s="3" customFormat="1" ht="50" customHeight="1" spans="1:25">
      <c r="A35" s="18">
        <v>30</v>
      </c>
      <c r="B35" s="18" t="s">
        <v>160</v>
      </c>
      <c r="C35" s="18" t="s">
        <v>161</v>
      </c>
      <c r="D35" s="18" t="s">
        <v>162</v>
      </c>
      <c r="E35" s="18" t="s">
        <v>163</v>
      </c>
      <c r="F35" s="18" t="s">
        <v>199</v>
      </c>
      <c r="G35" s="18" t="s">
        <v>200</v>
      </c>
      <c r="H35" s="18" t="s">
        <v>86</v>
      </c>
      <c r="I35" s="18" t="s">
        <v>199</v>
      </c>
      <c r="J35" s="20">
        <v>45689</v>
      </c>
      <c r="K35" s="20">
        <v>45992</v>
      </c>
      <c r="L35" s="18" t="s">
        <v>199</v>
      </c>
      <c r="M35" s="18" t="s">
        <v>201</v>
      </c>
      <c r="N35" s="18">
        <v>150</v>
      </c>
      <c r="O35" s="18">
        <v>100</v>
      </c>
      <c r="P35" s="18">
        <f t="shared" si="0"/>
        <v>50</v>
      </c>
      <c r="Q35" s="18">
        <v>2</v>
      </c>
      <c r="R35" s="18">
        <v>800</v>
      </c>
      <c r="S35" s="18">
        <v>3600</v>
      </c>
      <c r="T35" s="18">
        <v>2</v>
      </c>
      <c r="U35" s="18">
        <v>65</v>
      </c>
      <c r="V35" s="18">
        <v>205</v>
      </c>
      <c r="W35" s="18" t="s">
        <v>202</v>
      </c>
      <c r="X35" s="18"/>
      <c r="Y35" s="18"/>
    </row>
    <row r="36" s="3" customFormat="1" ht="50" customHeight="1" spans="1:25">
      <c r="A36" s="18">
        <v>31</v>
      </c>
      <c r="B36" s="18" t="s">
        <v>160</v>
      </c>
      <c r="C36" s="18" t="s">
        <v>161</v>
      </c>
      <c r="D36" s="18" t="s">
        <v>162</v>
      </c>
      <c r="E36" s="18" t="s">
        <v>163</v>
      </c>
      <c r="F36" s="18" t="s">
        <v>199</v>
      </c>
      <c r="G36" s="18" t="s">
        <v>203</v>
      </c>
      <c r="H36" s="18" t="s">
        <v>101</v>
      </c>
      <c r="I36" s="18" t="s">
        <v>204</v>
      </c>
      <c r="J36" s="20">
        <v>45689</v>
      </c>
      <c r="K36" s="20">
        <v>45992</v>
      </c>
      <c r="L36" s="18" t="s">
        <v>199</v>
      </c>
      <c r="M36" s="18" t="s">
        <v>205</v>
      </c>
      <c r="N36" s="18">
        <v>180</v>
      </c>
      <c r="O36" s="18">
        <v>150</v>
      </c>
      <c r="P36" s="18">
        <f t="shared" si="0"/>
        <v>30</v>
      </c>
      <c r="Q36" s="18">
        <v>2</v>
      </c>
      <c r="R36" s="18">
        <v>800</v>
      </c>
      <c r="S36" s="18">
        <v>3600</v>
      </c>
      <c r="T36" s="18">
        <v>2</v>
      </c>
      <c r="U36" s="18">
        <v>65</v>
      </c>
      <c r="V36" s="18">
        <v>205</v>
      </c>
      <c r="W36" s="18" t="s">
        <v>206</v>
      </c>
      <c r="X36" s="18"/>
      <c r="Y36" s="18"/>
    </row>
    <row r="37" s="3" customFormat="1" ht="50" customHeight="1" spans="1:25">
      <c r="A37" s="18">
        <v>32</v>
      </c>
      <c r="B37" s="18" t="s">
        <v>80</v>
      </c>
      <c r="C37" s="18" t="s">
        <v>81</v>
      </c>
      <c r="D37" s="18" t="s">
        <v>207</v>
      </c>
      <c r="E37" s="18" t="s">
        <v>163</v>
      </c>
      <c r="F37" s="18" t="s">
        <v>199</v>
      </c>
      <c r="G37" s="18" t="s">
        <v>208</v>
      </c>
      <c r="H37" s="18" t="s">
        <v>176</v>
      </c>
      <c r="I37" s="18" t="s">
        <v>209</v>
      </c>
      <c r="J37" s="20">
        <v>45689</v>
      </c>
      <c r="K37" s="20">
        <v>45992</v>
      </c>
      <c r="L37" s="18" t="s">
        <v>199</v>
      </c>
      <c r="M37" s="18" t="s">
        <v>210</v>
      </c>
      <c r="N37" s="18">
        <v>100</v>
      </c>
      <c r="O37" s="18">
        <v>50</v>
      </c>
      <c r="P37" s="18">
        <f t="shared" si="0"/>
        <v>50</v>
      </c>
      <c r="Q37" s="18">
        <v>1</v>
      </c>
      <c r="R37" s="18">
        <v>1150</v>
      </c>
      <c r="S37" s="18">
        <v>4682</v>
      </c>
      <c r="T37" s="18">
        <v>1</v>
      </c>
      <c r="U37" s="18">
        <v>90</v>
      </c>
      <c r="V37" s="18">
        <v>387</v>
      </c>
      <c r="W37" s="18" t="s">
        <v>211</v>
      </c>
      <c r="X37" s="18" t="s">
        <v>212</v>
      </c>
      <c r="Y37" s="18"/>
    </row>
    <row r="38" s="3" customFormat="1" ht="50" customHeight="1" spans="1:25">
      <c r="A38" s="18">
        <v>33</v>
      </c>
      <c r="B38" s="18" t="s">
        <v>80</v>
      </c>
      <c r="C38" s="18" t="s">
        <v>81</v>
      </c>
      <c r="D38" s="18" t="s">
        <v>213</v>
      </c>
      <c r="E38" s="18" t="s">
        <v>163</v>
      </c>
      <c r="F38" s="18" t="s">
        <v>199</v>
      </c>
      <c r="G38" s="18" t="s">
        <v>214</v>
      </c>
      <c r="H38" s="18" t="s">
        <v>176</v>
      </c>
      <c r="I38" s="18" t="s">
        <v>215</v>
      </c>
      <c r="J38" s="20">
        <v>45689</v>
      </c>
      <c r="K38" s="20">
        <v>45992</v>
      </c>
      <c r="L38" s="18" t="s">
        <v>199</v>
      </c>
      <c r="M38" s="18" t="s">
        <v>216</v>
      </c>
      <c r="N38" s="18">
        <v>50</v>
      </c>
      <c r="O38" s="18">
        <v>13</v>
      </c>
      <c r="P38" s="18">
        <f t="shared" si="0"/>
        <v>37</v>
      </c>
      <c r="Q38" s="18">
        <v>1</v>
      </c>
      <c r="R38" s="18">
        <v>800</v>
      </c>
      <c r="S38" s="18">
        <v>3600</v>
      </c>
      <c r="T38" s="18">
        <v>1</v>
      </c>
      <c r="U38" s="18">
        <v>65</v>
      </c>
      <c r="V38" s="18">
        <v>205</v>
      </c>
      <c r="W38" s="18" t="s">
        <v>211</v>
      </c>
      <c r="X38" s="18" t="s">
        <v>217</v>
      </c>
      <c r="Y38" s="18"/>
    </row>
    <row r="39" s="3" customFormat="1" ht="50" customHeight="1" spans="1:25">
      <c r="A39" s="18">
        <v>34</v>
      </c>
      <c r="B39" s="18" t="s">
        <v>160</v>
      </c>
      <c r="C39" s="18" t="s">
        <v>161</v>
      </c>
      <c r="D39" s="18" t="s">
        <v>162</v>
      </c>
      <c r="E39" s="18" t="s">
        <v>163</v>
      </c>
      <c r="F39" s="18" t="s">
        <v>199</v>
      </c>
      <c r="G39" s="18" t="s">
        <v>218</v>
      </c>
      <c r="H39" s="18" t="s">
        <v>86</v>
      </c>
      <c r="I39" s="18" t="s">
        <v>199</v>
      </c>
      <c r="J39" s="20">
        <v>45778</v>
      </c>
      <c r="K39" s="20">
        <v>45992</v>
      </c>
      <c r="L39" s="18" t="s">
        <v>199</v>
      </c>
      <c r="M39" s="18" t="s">
        <v>218</v>
      </c>
      <c r="N39" s="18">
        <v>20</v>
      </c>
      <c r="O39" s="18">
        <v>13</v>
      </c>
      <c r="P39" s="18">
        <f t="shared" si="0"/>
        <v>7</v>
      </c>
      <c r="Q39" s="18">
        <v>1</v>
      </c>
      <c r="R39" s="18">
        <v>300</v>
      </c>
      <c r="S39" s="18">
        <v>1000</v>
      </c>
      <c r="T39" s="18">
        <v>1</v>
      </c>
      <c r="U39" s="18">
        <v>30</v>
      </c>
      <c r="V39" s="18">
        <v>15</v>
      </c>
      <c r="W39" s="18" t="s">
        <v>219</v>
      </c>
      <c r="X39" s="18"/>
      <c r="Y39" s="18"/>
    </row>
    <row r="40" s="3" customFormat="1" ht="50" customHeight="1" spans="1:25">
      <c r="A40" s="18">
        <v>35</v>
      </c>
      <c r="B40" s="18" t="s">
        <v>160</v>
      </c>
      <c r="C40" s="18" t="s">
        <v>161</v>
      </c>
      <c r="D40" s="18" t="s">
        <v>162</v>
      </c>
      <c r="E40" s="18" t="s">
        <v>163</v>
      </c>
      <c r="F40" s="18" t="s">
        <v>199</v>
      </c>
      <c r="G40" s="18" t="s">
        <v>220</v>
      </c>
      <c r="H40" s="18" t="s">
        <v>101</v>
      </c>
      <c r="I40" s="18" t="s">
        <v>221</v>
      </c>
      <c r="J40" s="20" t="s">
        <v>186</v>
      </c>
      <c r="K40" s="20" t="s">
        <v>186</v>
      </c>
      <c r="L40" s="18" t="s">
        <v>199</v>
      </c>
      <c r="M40" s="18" t="s">
        <v>222</v>
      </c>
      <c r="N40" s="18">
        <v>15</v>
      </c>
      <c r="O40" s="18">
        <v>5</v>
      </c>
      <c r="P40" s="18">
        <f t="shared" si="0"/>
        <v>10</v>
      </c>
      <c r="Q40" s="18">
        <v>1</v>
      </c>
      <c r="R40" s="18">
        <v>100</v>
      </c>
      <c r="S40" s="18">
        <v>300</v>
      </c>
      <c r="T40" s="18">
        <v>1</v>
      </c>
      <c r="U40" s="18">
        <v>20</v>
      </c>
      <c r="V40" s="18">
        <v>60</v>
      </c>
      <c r="W40" s="18" t="s">
        <v>223</v>
      </c>
      <c r="X40" s="18"/>
      <c r="Y40" s="18"/>
    </row>
    <row r="41" s="3" customFormat="1" ht="50" customHeight="1" spans="1:25">
      <c r="A41" s="18">
        <v>36</v>
      </c>
      <c r="B41" s="18" t="s">
        <v>160</v>
      </c>
      <c r="C41" s="18" t="s">
        <v>161</v>
      </c>
      <c r="D41" s="18" t="s">
        <v>162</v>
      </c>
      <c r="E41" s="18" t="s">
        <v>163</v>
      </c>
      <c r="F41" s="18" t="s">
        <v>199</v>
      </c>
      <c r="G41" s="18" t="s">
        <v>224</v>
      </c>
      <c r="H41" s="18" t="s">
        <v>101</v>
      </c>
      <c r="I41" s="18" t="s">
        <v>225</v>
      </c>
      <c r="J41" s="20" t="s">
        <v>186</v>
      </c>
      <c r="K41" s="20" t="s">
        <v>186</v>
      </c>
      <c r="L41" s="18" t="s">
        <v>199</v>
      </c>
      <c r="M41" s="18" t="s">
        <v>226</v>
      </c>
      <c r="N41" s="18">
        <v>20</v>
      </c>
      <c r="O41" s="18">
        <v>5</v>
      </c>
      <c r="P41" s="18">
        <f t="shared" si="0"/>
        <v>15</v>
      </c>
      <c r="Q41" s="18">
        <v>1</v>
      </c>
      <c r="R41" s="18">
        <v>80</v>
      </c>
      <c r="S41" s="18">
        <v>280</v>
      </c>
      <c r="T41" s="18">
        <v>1</v>
      </c>
      <c r="U41" s="18">
        <v>30</v>
      </c>
      <c r="V41" s="18">
        <v>70</v>
      </c>
      <c r="W41" s="18" t="s">
        <v>227</v>
      </c>
      <c r="X41" s="18"/>
      <c r="Y41" s="18"/>
    </row>
    <row r="42" s="3" customFormat="1" ht="50" customHeight="1" spans="1:25">
      <c r="A42" s="18">
        <v>37</v>
      </c>
      <c r="B42" s="18" t="s">
        <v>160</v>
      </c>
      <c r="C42" s="18" t="s">
        <v>161</v>
      </c>
      <c r="D42" s="18" t="s">
        <v>162</v>
      </c>
      <c r="E42" s="18" t="s">
        <v>163</v>
      </c>
      <c r="F42" s="18" t="s">
        <v>199</v>
      </c>
      <c r="G42" s="18" t="s">
        <v>228</v>
      </c>
      <c r="H42" s="18" t="s">
        <v>101</v>
      </c>
      <c r="I42" s="18" t="s">
        <v>199</v>
      </c>
      <c r="J42" s="19" t="s">
        <v>229</v>
      </c>
      <c r="K42" s="19" t="s">
        <v>230</v>
      </c>
      <c r="L42" s="18" t="s">
        <v>199</v>
      </c>
      <c r="M42" s="18" t="s">
        <v>231</v>
      </c>
      <c r="N42" s="18">
        <v>20</v>
      </c>
      <c r="O42" s="18">
        <v>5</v>
      </c>
      <c r="P42" s="18">
        <f t="shared" si="0"/>
        <v>15</v>
      </c>
      <c r="Q42" s="18">
        <v>1</v>
      </c>
      <c r="R42" s="18">
        <v>20</v>
      </c>
      <c r="S42" s="18">
        <v>80</v>
      </c>
      <c r="T42" s="18">
        <v>1</v>
      </c>
      <c r="U42" s="18">
        <v>3</v>
      </c>
      <c r="V42" s="18">
        <v>10</v>
      </c>
      <c r="W42" s="18" t="s">
        <v>219</v>
      </c>
      <c r="X42" s="18"/>
      <c r="Y42" s="18"/>
    </row>
    <row r="43" s="3" customFormat="1" ht="50" customHeight="1" spans="1:25">
      <c r="A43" s="18">
        <v>38</v>
      </c>
      <c r="B43" s="18" t="s">
        <v>80</v>
      </c>
      <c r="C43" s="18" t="s">
        <v>81</v>
      </c>
      <c r="D43" s="18" t="s">
        <v>98</v>
      </c>
      <c r="E43" s="18" t="s">
        <v>163</v>
      </c>
      <c r="F43" s="18" t="s">
        <v>232</v>
      </c>
      <c r="G43" s="18" t="s">
        <v>233</v>
      </c>
      <c r="H43" s="18" t="s">
        <v>180</v>
      </c>
      <c r="I43" s="18" t="s">
        <v>234</v>
      </c>
      <c r="J43" s="20">
        <v>45689</v>
      </c>
      <c r="K43" s="20">
        <v>45992</v>
      </c>
      <c r="L43" s="18" t="s">
        <v>232</v>
      </c>
      <c r="M43" s="18" t="s">
        <v>235</v>
      </c>
      <c r="N43" s="18">
        <v>200</v>
      </c>
      <c r="O43" s="18">
        <v>100</v>
      </c>
      <c r="P43" s="18">
        <f t="shared" si="0"/>
        <v>100</v>
      </c>
      <c r="Q43" s="18">
        <v>1</v>
      </c>
      <c r="R43" s="18">
        <v>85</v>
      </c>
      <c r="S43" s="18">
        <v>350</v>
      </c>
      <c r="T43" s="18">
        <v>1</v>
      </c>
      <c r="U43" s="18">
        <v>14</v>
      </c>
      <c r="V43" s="18">
        <v>31</v>
      </c>
      <c r="W43" s="18" t="s">
        <v>236</v>
      </c>
      <c r="X43" s="18" t="s">
        <v>237</v>
      </c>
      <c r="Y43" s="18"/>
    </row>
    <row r="44" s="3" customFormat="1" ht="50" customHeight="1" spans="1:25">
      <c r="A44" s="18">
        <v>39</v>
      </c>
      <c r="B44" s="18" t="s">
        <v>80</v>
      </c>
      <c r="C44" s="18" t="s">
        <v>238</v>
      </c>
      <c r="D44" s="18" t="s">
        <v>239</v>
      </c>
      <c r="E44" s="18" t="s">
        <v>163</v>
      </c>
      <c r="F44" s="18" t="s">
        <v>232</v>
      </c>
      <c r="G44" s="18" t="s">
        <v>240</v>
      </c>
      <c r="H44" s="18" t="s">
        <v>101</v>
      </c>
      <c r="I44" s="18" t="s">
        <v>241</v>
      </c>
      <c r="J44" s="20">
        <v>45689</v>
      </c>
      <c r="K44" s="20">
        <v>45992</v>
      </c>
      <c r="L44" s="18" t="s">
        <v>232</v>
      </c>
      <c r="M44" s="18" t="s">
        <v>242</v>
      </c>
      <c r="N44" s="18">
        <v>500</v>
      </c>
      <c r="O44" s="18">
        <v>100</v>
      </c>
      <c r="P44" s="18">
        <f t="shared" si="0"/>
        <v>400</v>
      </c>
      <c r="Q44" s="18">
        <v>1</v>
      </c>
      <c r="R44" s="18">
        <v>997</v>
      </c>
      <c r="S44" s="18">
        <v>4025</v>
      </c>
      <c r="T44" s="18">
        <v>1</v>
      </c>
      <c r="U44" s="18">
        <v>66</v>
      </c>
      <c r="V44" s="18">
        <v>252</v>
      </c>
      <c r="W44" s="18" t="s">
        <v>243</v>
      </c>
      <c r="X44" s="18" t="s">
        <v>244</v>
      </c>
      <c r="Y44" s="18"/>
    </row>
    <row r="45" s="3" customFormat="1" ht="50" customHeight="1" spans="1:25">
      <c r="A45" s="18">
        <v>40</v>
      </c>
      <c r="B45" s="18" t="s">
        <v>80</v>
      </c>
      <c r="C45" s="18" t="s">
        <v>90</v>
      </c>
      <c r="D45" s="18" t="s">
        <v>91</v>
      </c>
      <c r="E45" s="18" t="s">
        <v>163</v>
      </c>
      <c r="F45" s="18" t="s">
        <v>232</v>
      </c>
      <c r="G45" s="18" t="s">
        <v>245</v>
      </c>
      <c r="H45" s="18" t="s">
        <v>101</v>
      </c>
      <c r="I45" s="18" t="s">
        <v>246</v>
      </c>
      <c r="J45" s="19">
        <v>2025.08</v>
      </c>
      <c r="K45" s="19" t="s">
        <v>247</v>
      </c>
      <c r="L45" s="18" t="s">
        <v>248</v>
      </c>
      <c r="M45" s="18" t="s">
        <v>249</v>
      </c>
      <c r="N45" s="18">
        <v>7</v>
      </c>
      <c r="O45" s="18">
        <v>5</v>
      </c>
      <c r="P45" s="18">
        <f t="shared" si="0"/>
        <v>2</v>
      </c>
      <c r="Q45" s="18">
        <v>1</v>
      </c>
      <c r="R45" s="18">
        <v>80</v>
      </c>
      <c r="S45" s="18">
        <v>228</v>
      </c>
      <c r="T45" s="18">
        <v>1</v>
      </c>
      <c r="U45" s="18">
        <v>8</v>
      </c>
      <c r="V45" s="18">
        <v>26</v>
      </c>
      <c r="W45" s="18" t="s">
        <v>250</v>
      </c>
      <c r="X45" s="18" t="s">
        <v>251</v>
      </c>
      <c r="Y45" s="18"/>
    </row>
    <row r="46" s="3" customFormat="1" ht="50" customHeight="1" spans="1:25">
      <c r="A46" s="18">
        <v>41</v>
      </c>
      <c r="B46" s="18" t="s">
        <v>80</v>
      </c>
      <c r="C46" s="18" t="s">
        <v>81</v>
      </c>
      <c r="D46" s="18" t="s">
        <v>98</v>
      </c>
      <c r="E46" s="18" t="s">
        <v>163</v>
      </c>
      <c r="F46" s="18" t="s">
        <v>215</v>
      </c>
      <c r="G46" s="18" t="s">
        <v>252</v>
      </c>
      <c r="H46" s="18" t="s">
        <v>101</v>
      </c>
      <c r="I46" s="18" t="s">
        <v>215</v>
      </c>
      <c r="J46" s="20">
        <v>45689</v>
      </c>
      <c r="K46" s="20">
        <v>45992</v>
      </c>
      <c r="L46" s="18" t="s">
        <v>215</v>
      </c>
      <c r="M46" s="18" t="s">
        <v>197</v>
      </c>
      <c r="N46" s="18">
        <v>50</v>
      </c>
      <c r="O46" s="18">
        <v>20</v>
      </c>
      <c r="P46" s="18">
        <f t="shared" si="0"/>
        <v>30</v>
      </c>
      <c r="Q46" s="18">
        <v>1</v>
      </c>
      <c r="R46" s="18">
        <v>73</v>
      </c>
      <c r="S46" s="18">
        <v>286</v>
      </c>
      <c r="T46" s="18">
        <v>1</v>
      </c>
      <c r="U46" s="18">
        <v>6</v>
      </c>
      <c r="V46" s="18">
        <v>26</v>
      </c>
      <c r="W46" s="18" t="s">
        <v>243</v>
      </c>
      <c r="X46" s="18" t="s">
        <v>243</v>
      </c>
      <c r="Y46" s="18"/>
    </row>
    <row r="47" s="3" customFormat="1" ht="50" customHeight="1" spans="1:25">
      <c r="A47" s="18">
        <v>42</v>
      </c>
      <c r="B47" s="18" t="s">
        <v>80</v>
      </c>
      <c r="C47" s="18" t="s">
        <v>90</v>
      </c>
      <c r="D47" s="18" t="s">
        <v>91</v>
      </c>
      <c r="E47" s="18" t="s">
        <v>163</v>
      </c>
      <c r="F47" s="18" t="s">
        <v>215</v>
      </c>
      <c r="G47" s="18" t="s">
        <v>253</v>
      </c>
      <c r="H47" s="18" t="s">
        <v>180</v>
      </c>
      <c r="I47" s="18" t="s">
        <v>215</v>
      </c>
      <c r="J47" s="20">
        <v>45689</v>
      </c>
      <c r="K47" s="20">
        <v>45992</v>
      </c>
      <c r="L47" s="18" t="s">
        <v>215</v>
      </c>
      <c r="M47" s="18" t="s">
        <v>254</v>
      </c>
      <c r="N47" s="18">
        <v>20</v>
      </c>
      <c r="O47" s="18">
        <v>12</v>
      </c>
      <c r="P47" s="18">
        <f t="shared" si="0"/>
        <v>8</v>
      </c>
      <c r="Q47" s="18">
        <v>1</v>
      </c>
      <c r="R47" s="18">
        <v>56</v>
      </c>
      <c r="S47" s="18">
        <v>183</v>
      </c>
      <c r="T47" s="18">
        <v>1</v>
      </c>
      <c r="U47" s="18">
        <v>2</v>
      </c>
      <c r="V47" s="18">
        <v>7</v>
      </c>
      <c r="W47" s="18" t="s">
        <v>255</v>
      </c>
      <c r="X47" s="18" t="s">
        <v>256</v>
      </c>
      <c r="Y47" s="18"/>
    </row>
    <row r="48" s="3" customFormat="1" ht="50" customHeight="1" spans="1:25">
      <c r="A48" s="18">
        <v>43</v>
      </c>
      <c r="B48" s="18" t="s">
        <v>80</v>
      </c>
      <c r="C48" s="18" t="s">
        <v>81</v>
      </c>
      <c r="D48" s="18" t="s">
        <v>257</v>
      </c>
      <c r="E48" s="18" t="s">
        <v>163</v>
      </c>
      <c r="F48" s="18" t="s">
        <v>258</v>
      </c>
      <c r="G48" s="18" t="s">
        <v>259</v>
      </c>
      <c r="H48" s="18" t="s">
        <v>260</v>
      </c>
      <c r="I48" s="18" t="s">
        <v>261</v>
      </c>
      <c r="J48" s="19">
        <v>2025.08</v>
      </c>
      <c r="K48" s="19" t="s">
        <v>247</v>
      </c>
      <c r="L48" s="18" t="s">
        <v>258</v>
      </c>
      <c r="M48" s="18" t="s">
        <v>262</v>
      </c>
      <c r="N48" s="18">
        <v>100</v>
      </c>
      <c r="O48" s="18">
        <v>50</v>
      </c>
      <c r="P48" s="18">
        <f t="shared" si="0"/>
        <v>50</v>
      </c>
      <c r="Q48" s="18">
        <v>1</v>
      </c>
      <c r="R48" s="18">
        <v>836</v>
      </c>
      <c r="S48" s="18">
        <v>3714</v>
      </c>
      <c r="T48" s="18">
        <v>1</v>
      </c>
      <c r="U48" s="18">
        <v>43</v>
      </c>
      <c r="V48" s="18">
        <v>119</v>
      </c>
      <c r="W48" s="18" t="s">
        <v>263</v>
      </c>
      <c r="X48" s="18" t="s">
        <v>264</v>
      </c>
      <c r="Y48" s="18"/>
    </row>
    <row r="49" s="3" customFormat="1" ht="50" customHeight="1" spans="1:25">
      <c r="A49" s="18">
        <v>44</v>
      </c>
      <c r="B49" s="18" t="s">
        <v>80</v>
      </c>
      <c r="C49" s="18" t="s">
        <v>81</v>
      </c>
      <c r="D49" s="18" t="s">
        <v>98</v>
      </c>
      <c r="E49" s="18" t="s">
        <v>163</v>
      </c>
      <c r="F49" s="18" t="s">
        <v>258</v>
      </c>
      <c r="G49" s="18" t="s">
        <v>265</v>
      </c>
      <c r="H49" s="18" t="s">
        <v>101</v>
      </c>
      <c r="I49" s="18" t="s">
        <v>266</v>
      </c>
      <c r="J49" s="20">
        <v>45689</v>
      </c>
      <c r="K49" s="20">
        <v>45992</v>
      </c>
      <c r="L49" s="18" t="s">
        <v>258</v>
      </c>
      <c r="M49" s="18" t="s">
        <v>267</v>
      </c>
      <c r="N49" s="18">
        <v>40</v>
      </c>
      <c r="O49" s="18">
        <v>20</v>
      </c>
      <c r="P49" s="18">
        <f t="shared" si="0"/>
        <v>20</v>
      </c>
      <c r="Q49" s="18">
        <v>1</v>
      </c>
      <c r="R49" s="18">
        <v>125</v>
      </c>
      <c r="S49" s="18">
        <v>562</v>
      </c>
      <c r="T49" s="18">
        <v>0</v>
      </c>
      <c r="U49" s="18">
        <v>22</v>
      </c>
      <c r="V49" s="18">
        <v>46</v>
      </c>
      <c r="W49" s="18" t="s">
        <v>268</v>
      </c>
      <c r="X49" s="18" t="s">
        <v>269</v>
      </c>
      <c r="Y49" s="18"/>
    </row>
    <row r="50" s="3" customFormat="1" ht="50" customHeight="1" spans="1:25">
      <c r="A50" s="18">
        <v>45</v>
      </c>
      <c r="B50" s="18" t="s">
        <v>160</v>
      </c>
      <c r="C50" s="18" t="s">
        <v>161</v>
      </c>
      <c r="D50" s="18" t="s">
        <v>162</v>
      </c>
      <c r="E50" s="18" t="s">
        <v>163</v>
      </c>
      <c r="F50" s="18" t="s">
        <v>258</v>
      </c>
      <c r="G50" s="18" t="s">
        <v>270</v>
      </c>
      <c r="H50" s="18" t="s">
        <v>101</v>
      </c>
      <c r="I50" s="18" t="s">
        <v>258</v>
      </c>
      <c r="J50" s="20">
        <v>45689</v>
      </c>
      <c r="K50" s="20">
        <v>45992</v>
      </c>
      <c r="L50" s="18" t="s">
        <v>258</v>
      </c>
      <c r="M50" s="18" t="s">
        <v>271</v>
      </c>
      <c r="N50" s="18">
        <v>30</v>
      </c>
      <c r="O50" s="18">
        <v>14</v>
      </c>
      <c r="P50" s="18">
        <f t="shared" si="0"/>
        <v>16</v>
      </c>
      <c r="Q50" s="18">
        <v>1</v>
      </c>
      <c r="R50" s="18">
        <v>226</v>
      </c>
      <c r="S50" s="18">
        <v>856</v>
      </c>
      <c r="T50" s="18">
        <v>0</v>
      </c>
      <c r="U50" s="18">
        <v>31</v>
      </c>
      <c r="V50" s="18">
        <v>56</v>
      </c>
      <c r="W50" s="18" t="s">
        <v>272</v>
      </c>
      <c r="X50" s="18" t="s">
        <v>269</v>
      </c>
      <c r="Y50" s="18"/>
    </row>
    <row r="51" s="3" customFormat="1" ht="50" customHeight="1" spans="1:25">
      <c r="A51" s="18">
        <v>46</v>
      </c>
      <c r="B51" s="18" t="s">
        <v>80</v>
      </c>
      <c r="C51" s="18" t="s">
        <v>90</v>
      </c>
      <c r="D51" s="18" t="s">
        <v>91</v>
      </c>
      <c r="E51" s="18" t="s">
        <v>163</v>
      </c>
      <c r="F51" s="18" t="s">
        <v>258</v>
      </c>
      <c r="G51" s="18" t="s">
        <v>273</v>
      </c>
      <c r="H51" s="18" t="s">
        <v>180</v>
      </c>
      <c r="I51" s="18" t="s">
        <v>258</v>
      </c>
      <c r="J51" s="20">
        <v>45689</v>
      </c>
      <c r="K51" s="20">
        <v>45992</v>
      </c>
      <c r="L51" s="18" t="s">
        <v>258</v>
      </c>
      <c r="M51" s="18" t="s">
        <v>274</v>
      </c>
      <c r="N51" s="18">
        <v>15</v>
      </c>
      <c r="O51" s="18">
        <v>10</v>
      </c>
      <c r="P51" s="18">
        <f t="shared" si="0"/>
        <v>5</v>
      </c>
      <c r="Q51" s="18">
        <v>1</v>
      </c>
      <c r="R51" s="18">
        <v>125</v>
      </c>
      <c r="S51" s="18">
        <v>562</v>
      </c>
      <c r="T51" s="18">
        <v>0</v>
      </c>
      <c r="U51" s="18">
        <v>22</v>
      </c>
      <c r="V51" s="18">
        <v>46</v>
      </c>
      <c r="W51" s="18" t="s">
        <v>275</v>
      </c>
      <c r="X51" s="18" t="s">
        <v>269</v>
      </c>
      <c r="Y51" s="18"/>
    </row>
    <row r="52" s="3" customFormat="1" ht="50" customHeight="1" spans="1:25">
      <c r="A52" s="18">
        <v>47</v>
      </c>
      <c r="B52" s="18" t="s">
        <v>160</v>
      </c>
      <c r="C52" s="18" t="s">
        <v>161</v>
      </c>
      <c r="D52" s="18" t="s">
        <v>162</v>
      </c>
      <c r="E52" s="18" t="s">
        <v>163</v>
      </c>
      <c r="F52" s="18" t="s">
        <v>276</v>
      </c>
      <c r="G52" s="18" t="s">
        <v>277</v>
      </c>
      <c r="H52" s="18" t="s">
        <v>101</v>
      </c>
      <c r="I52" s="18" t="s">
        <v>278</v>
      </c>
      <c r="J52" s="20">
        <v>45689</v>
      </c>
      <c r="K52" s="20">
        <v>45992</v>
      </c>
      <c r="L52" s="18" t="s">
        <v>276</v>
      </c>
      <c r="M52" s="18" t="s">
        <v>279</v>
      </c>
      <c r="N52" s="18">
        <v>16</v>
      </c>
      <c r="O52" s="18">
        <v>12</v>
      </c>
      <c r="P52" s="18">
        <f t="shared" si="0"/>
        <v>4</v>
      </c>
      <c r="Q52" s="18">
        <v>3</v>
      </c>
      <c r="R52" s="18">
        <v>165</v>
      </c>
      <c r="S52" s="18">
        <v>520</v>
      </c>
      <c r="T52" s="18">
        <v>1</v>
      </c>
      <c r="U52" s="18">
        <v>6</v>
      </c>
      <c r="V52" s="18">
        <v>24</v>
      </c>
      <c r="W52" s="18" t="s">
        <v>169</v>
      </c>
      <c r="X52" s="18" t="s">
        <v>280</v>
      </c>
      <c r="Y52" s="18"/>
    </row>
    <row r="53" s="3" customFormat="1" ht="50" customHeight="1" spans="1:25">
      <c r="A53" s="18">
        <v>48</v>
      </c>
      <c r="B53" s="18" t="s">
        <v>160</v>
      </c>
      <c r="C53" s="18" t="s">
        <v>161</v>
      </c>
      <c r="D53" s="18" t="s">
        <v>162</v>
      </c>
      <c r="E53" s="18" t="s">
        <v>163</v>
      </c>
      <c r="F53" s="18" t="s">
        <v>276</v>
      </c>
      <c r="G53" s="18" t="s">
        <v>281</v>
      </c>
      <c r="H53" s="18" t="s">
        <v>101</v>
      </c>
      <c r="I53" s="18" t="s">
        <v>282</v>
      </c>
      <c r="J53" s="20">
        <v>45689</v>
      </c>
      <c r="K53" s="20">
        <v>45992</v>
      </c>
      <c r="L53" s="18" t="s">
        <v>276</v>
      </c>
      <c r="M53" s="18" t="s">
        <v>283</v>
      </c>
      <c r="N53" s="18">
        <v>12</v>
      </c>
      <c r="O53" s="18">
        <v>10</v>
      </c>
      <c r="P53" s="18">
        <f t="shared" si="0"/>
        <v>2</v>
      </c>
      <c r="Q53" s="18">
        <v>2</v>
      </c>
      <c r="R53" s="18">
        <v>90</v>
      </c>
      <c r="S53" s="18">
        <v>410</v>
      </c>
      <c r="T53" s="18">
        <v>1</v>
      </c>
      <c r="U53" s="18">
        <v>5</v>
      </c>
      <c r="V53" s="18">
        <v>22</v>
      </c>
      <c r="W53" s="18" t="s">
        <v>169</v>
      </c>
      <c r="X53" s="18" t="s">
        <v>284</v>
      </c>
      <c r="Y53" s="18"/>
    </row>
    <row r="54" s="3" customFormat="1" ht="50" customHeight="1" spans="1:25">
      <c r="A54" s="18">
        <v>49</v>
      </c>
      <c r="B54" s="18" t="s">
        <v>80</v>
      </c>
      <c r="C54" s="18" t="s">
        <v>81</v>
      </c>
      <c r="D54" s="18" t="s">
        <v>98</v>
      </c>
      <c r="E54" s="18" t="s">
        <v>163</v>
      </c>
      <c r="F54" s="18" t="s">
        <v>276</v>
      </c>
      <c r="G54" s="18" t="s">
        <v>285</v>
      </c>
      <c r="H54" s="18" t="s">
        <v>101</v>
      </c>
      <c r="I54" s="18" t="s">
        <v>286</v>
      </c>
      <c r="J54" s="20">
        <v>45689</v>
      </c>
      <c r="K54" s="20">
        <v>45992</v>
      </c>
      <c r="L54" s="18" t="s">
        <v>276</v>
      </c>
      <c r="M54" s="18" t="s">
        <v>287</v>
      </c>
      <c r="N54" s="18">
        <v>50</v>
      </c>
      <c r="O54" s="18">
        <v>40</v>
      </c>
      <c r="P54" s="18">
        <f t="shared" si="0"/>
        <v>10</v>
      </c>
      <c r="Q54" s="18">
        <v>6</v>
      </c>
      <c r="R54" s="18">
        <v>210</v>
      </c>
      <c r="S54" s="18">
        <v>1200</v>
      </c>
      <c r="T54" s="18">
        <v>1</v>
      </c>
      <c r="U54" s="18">
        <v>11</v>
      </c>
      <c r="V54" s="18">
        <v>45</v>
      </c>
      <c r="W54" s="18" t="s">
        <v>288</v>
      </c>
      <c r="X54" s="18" t="s">
        <v>289</v>
      </c>
      <c r="Y54" s="18"/>
    </row>
    <row r="55" s="3" customFormat="1" ht="50" customHeight="1" spans="1:25">
      <c r="A55" s="18">
        <v>50</v>
      </c>
      <c r="B55" s="18" t="s">
        <v>80</v>
      </c>
      <c r="C55" s="18" t="s">
        <v>90</v>
      </c>
      <c r="D55" s="18" t="s">
        <v>98</v>
      </c>
      <c r="E55" s="18" t="s">
        <v>163</v>
      </c>
      <c r="F55" s="18" t="s">
        <v>290</v>
      </c>
      <c r="G55" s="18" t="s">
        <v>291</v>
      </c>
      <c r="H55" s="18" t="s">
        <v>101</v>
      </c>
      <c r="I55" s="18" t="s">
        <v>292</v>
      </c>
      <c r="J55" s="20">
        <v>45689</v>
      </c>
      <c r="K55" s="20">
        <v>45992</v>
      </c>
      <c r="L55" s="18" t="s">
        <v>290</v>
      </c>
      <c r="M55" s="18" t="s">
        <v>293</v>
      </c>
      <c r="N55" s="18">
        <v>150</v>
      </c>
      <c r="O55" s="18">
        <v>100</v>
      </c>
      <c r="P55" s="18">
        <f t="shared" si="0"/>
        <v>50</v>
      </c>
      <c r="Q55" s="18">
        <v>1</v>
      </c>
      <c r="R55" s="18">
        <v>890</v>
      </c>
      <c r="S55" s="18">
        <v>3126</v>
      </c>
      <c r="T55" s="18">
        <v>1</v>
      </c>
      <c r="U55" s="18">
        <v>37</v>
      </c>
      <c r="V55" s="18">
        <v>135</v>
      </c>
      <c r="W55" s="18" t="s">
        <v>294</v>
      </c>
      <c r="X55" s="18" t="s">
        <v>295</v>
      </c>
      <c r="Y55" s="18"/>
    </row>
    <row r="56" s="3" customFormat="1" ht="50" customHeight="1" spans="1:25">
      <c r="A56" s="18">
        <v>51</v>
      </c>
      <c r="B56" s="18" t="s">
        <v>296</v>
      </c>
      <c r="C56" s="18" t="s">
        <v>297</v>
      </c>
      <c r="D56" s="18" t="s">
        <v>298</v>
      </c>
      <c r="E56" s="18" t="s">
        <v>163</v>
      </c>
      <c r="F56" s="18" t="s">
        <v>299</v>
      </c>
      <c r="G56" s="18" t="s">
        <v>300</v>
      </c>
      <c r="H56" s="18" t="s">
        <v>86</v>
      </c>
      <c r="I56" s="18" t="s">
        <v>299</v>
      </c>
      <c r="J56" s="20">
        <v>45689</v>
      </c>
      <c r="K56" s="20">
        <v>45992</v>
      </c>
      <c r="L56" s="18" t="s">
        <v>299</v>
      </c>
      <c r="M56" s="18" t="s">
        <v>301</v>
      </c>
      <c r="N56" s="18">
        <v>30</v>
      </c>
      <c r="O56" s="18">
        <v>20</v>
      </c>
      <c r="P56" s="18">
        <f t="shared" si="0"/>
        <v>10</v>
      </c>
      <c r="Q56" s="18">
        <v>4</v>
      </c>
      <c r="R56" s="18">
        <v>32</v>
      </c>
      <c r="S56" s="18">
        <v>96</v>
      </c>
      <c r="T56" s="18">
        <v>12</v>
      </c>
      <c r="U56" s="18">
        <v>7</v>
      </c>
      <c r="V56" s="18">
        <v>26</v>
      </c>
      <c r="W56" s="18" t="s">
        <v>302</v>
      </c>
      <c r="X56" s="18" t="s">
        <v>302</v>
      </c>
      <c r="Y56" s="18"/>
    </row>
    <row r="57" s="3" customFormat="1" ht="50" customHeight="1" spans="1:25">
      <c r="A57" s="18">
        <v>52</v>
      </c>
      <c r="B57" s="18" t="s">
        <v>160</v>
      </c>
      <c r="C57" s="18" t="s">
        <v>161</v>
      </c>
      <c r="D57" s="18" t="s">
        <v>162</v>
      </c>
      <c r="E57" s="18" t="s">
        <v>163</v>
      </c>
      <c r="F57" s="18" t="s">
        <v>299</v>
      </c>
      <c r="G57" s="18" t="s">
        <v>303</v>
      </c>
      <c r="H57" s="18" t="s">
        <v>304</v>
      </c>
      <c r="I57" s="18" t="s">
        <v>299</v>
      </c>
      <c r="J57" s="20">
        <v>45689</v>
      </c>
      <c r="K57" s="20">
        <v>45992</v>
      </c>
      <c r="L57" s="18" t="s">
        <v>299</v>
      </c>
      <c r="M57" s="18" t="s">
        <v>305</v>
      </c>
      <c r="N57" s="18">
        <v>95</v>
      </c>
      <c r="O57" s="18">
        <v>40</v>
      </c>
      <c r="P57" s="18">
        <f t="shared" si="0"/>
        <v>55</v>
      </c>
      <c r="Q57" s="18">
        <v>1</v>
      </c>
      <c r="R57" s="18">
        <v>324</v>
      </c>
      <c r="S57" s="18">
        <v>1865</v>
      </c>
      <c r="T57" s="18">
        <v>2</v>
      </c>
      <c r="U57" s="18">
        <v>40</v>
      </c>
      <c r="V57" s="18">
        <v>137</v>
      </c>
      <c r="W57" s="18" t="s">
        <v>306</v>
      </c>
      <c r="X57" s="18" t="s">
        <v>306</v>
      </c>
      <c r="Y57" s="18"/>
    </row>
    <row r="58" s="3" customFormat="1" ht="50" customHeight="1" spans="1:25">
      <c r="A58" s="18">
        <v>53</v>
      </c>
      <c r="B58" s="18" t="s">
        <v>80</v>
      </c>
      <c r="C58" s="18" t="s">
        <v>81</v>
      </c>
      <c r="D58" s="18" t="s">
        <v>98</v>
      </c>
      <c r="E58" s="18" t="s">
        <v>163</v>
      </c>
      <c r="F58" s="18" t="s">
        <v>299</v>
      </c>
      <c r="G58" s="18" t="s">
        <v>307</v>
      </c>
      <c r="H58" s="18" t="s">
        <v>308</v>
      </c>
      <c r="I58" s="18" t="s">
        <v>299</v>
      </c>
      <c r="J58" s="20">
        <v>45689</v>
      </c>
      <c r="K58" s="20">
        <v>45992</v>
      </c>
      <c r="L58" s="18" t="s">
        <v>299</v>
      </c>
      <c r="M58" s="18" t="s">
        <v>309</v>
      </c>
      <c r="N58" s="18">
        <v>50</v>
      </c>
      <c r="O58" s="18">
        <v>30</v>
      </c>
      <c r="P58" s="18">
        <f t="shared" si="0"/>
        <v>20</v>
      </c>
      <c r="Q58" s="18">
        <v>1</v>
      </c>
      <c r="R58" s="18">
        <v>324</v>
      </c>
      <c r="S58" s="18">
        <v>1865</v>
      </c>
      <c r="T58" s="18">
        <v>1</v>
      </c>
      <c r="U58" s="18">
        <v>19</v>
      </c>
      <c r="V58" s="18">
        <v>70</v>
      </c>
      <c r="W58" s="18" t="s">
        <v>211</v>
      </c>
      <c r="X58" s="18" t="s">
        <v>217</v>
      </c>
      <c r="Y58" s="18"/>
    </row>
    <row r="59" s="3" customFormat="1" ht="50" customHeight="1" spans="1:25">
      <c r="A59" s="18">
        <v>54</v>
      </c>
      <c r="B59" s="18" t="s">
        <v>160</v>
      </c>
      <c r="C59" s="25" t="s">
        <v>161</v>
      </c>
      <c r="D59" s="18" t="s">
        <v>162</v>
      </c>
      <c r="E59" s="22" t="s">
        <v>163</v>
      </c>
      <c r="F59" s="22" t="s">
        <v>310</v>
      </c>
      <c r="G59" s="21" t="s">
        <v>311</v>
      </c>
      <c r="H59" s="18" t="s">
        <v>312</v>
      </c>
      <c r="I59" s="22" t="s">
        <v>310</v>
      </c>
      <c r="J59" s="26" t="s">
        <v>313</v>
      </c>
      <c r="K59" s="26" t="s">
        <v>314</v>
      </c>
      <c r="L59" s="23" t="s">
        <v>310</v>
      </c>
      <c r="M59" s="21" t="s">
        <v>315</v>
      </c>
      <c r="N59" s="18">
        <v>200</v>
      </c>
      <c r="O59" s="18">
        <v>20</v>
      </c>
      <c r="P59" s="18">
        <f t="shared" si="0"/>
        <v>180</v>
      </c>
      <c r="Q59" s="18">
        <v>1</v>
      </c>
      <c r="R59" s="18">
        <v>710</v>
      </c>
      <c r="S59" s="18">
        <v>2100</v>
      </c>
      <c r="T59" s="18">
        <v>1</v>
      </c>
      <c r="U59" s="18">
        <v>36</v>
      </c>
      <c r="V59" s="24">
        <v>110</v>
      </c>
      <c r="W59" s="23" t="s">
        <v>169</v>
      </c>
      <c r="X59" s="23" t="s">
        <v>306</v>
      </c>
      <c r="Y59" s="18"/>
    </row>
    <row r="60" s="3" customFormat="1" ht="50" customHeight="1" spans="1:25">
      <c r="A60" s="18">
        <v>55</v>
      </c>
      <c r="B60" s="18" t="s">
        <v>160</v>
      </c>
      <c r="C60" s="25" t="s">
        <v>161</v>
      </c>
      <c r="D60" s="18" t="s">
        <v>162</v>
      </c>
      <c r="E60" s="22" t="s">
        <v>163</v>
      </c>
      <c r="F60" s="21" t="s">
        <v>299</v>
      </c>
      <c r="G60" s="21" t="s">
        <v>316</v>
      </c>
      <c r="H60" s="18" t="s">
        <v>180</v>
      </c>
      <c r="I60" s="21" t="s">
        <v>299</v>
      </c>
      <c r="J60" s="26" t="s">
        <v>317</v>
      </c>
      <c r="K60" s="26" t="s">
        <v>318</v>
      </c>
      <c r="L60" s="23" t="s">
        <v>299</v>
      </c>
      <c r="M60" s="21" t="s">
        <v>319</v>
      </c>
      <c r="N60" s="18">
        <v>96</v>
      </c>
      <c r="O60" s="18">
        <v>20</v>
      </c>
      <c r="P60" s="18">
        <f t="shared" si="0"/>
        <v>76</v>
      </c>
      <c r="Q60" s="18">
        <v>1</v>
      </c>
      <c r="R60" s="18">
        <v>324</v>
      </c>
      <c r="S60" s="18">
        <v>1865</v>
      </c>
      <c r="T60" s="18">
        <v>2</v>
      </c>
      <c r="U60" s="18">
        <v>40</v>
      </c>
      <c r="V60" s="24">
        <v>137</v>
      </c>
      <c r="W60" s="23" t="s">
        <v>320</v>
      </c>
      <c r="X60" s="23" t="s">
        <v>306</v>
      </c>
      <c r="Y60" s="18"/>
    </row>
    <row r="61" s="3" customFormat="1" ht="50" customHeight="1" spans="1:25">
      <c r="A61" s="18">
        <v>56</v>
      </c>
      <c r="B61" s="18" t="s">
        <v>160</v>
      </c>
      <c r="C61" s="25" t="s">
        <v>161</v>
      </c>
      <c r="D61" s="25" t="s">
        <v>321</v>
      </c>
      <c r="E61" s="22" t="s">
        <v>163</v>
      </c>
      <c r="F61" s="21" t="s">
        <v>232</v>
      </c>
      <c r="G61" s="21" t="s">
        <v>322</v>
      </c>
      <c r="H61" s="18" t="s">
        <v>101</v>
      </c>
      <c r="I61" s="21" t="s">
        <v>232</v>
      </c>
      <c r="J61" s="18">
        <v>2025.12</v>
      </c>
      <c r="K61" s="26">
        <v>20251230</v>
      </c>
      <c r="L61" s="23" t="s">
        <v>232</v>
      </c>
      <c r="M61" s="21" t="s">
        <v>323</v>
      </c>
      <c r="N61" s="18">
        <v>280</v>
      </c>
      <c r="O61" s="18">
        <v>2</v>
      </c>
      <c r="P61" s="18">
        <f t="shared" si="0"/>
        <v>278</v>
      </c>
      <c r="Q61" s="18">
        <v>1</v>
      </c>
      <c r="R61" s="18">
        <v>483</v>
      </c>
      <c r="S61" s="18">
        <v>1450</v>
      </c>
      <c r="T61" s="18">
        <v>1</v>
      </c>
      <c r="U61" s="18">
        <v>31</v>
      </c>
      <c r="V61" s="24">
        <v>98</v>
      </c>
      <c r="W61" s="23" t="s">
        <v>324</v>
      </c>
      <c r="X61" s="23" t="s">
        <v>243</v>
      </c>
      <c r="Y61" s="18"/>
    </row>
    <row r="62" s="3" customFormat="1" ht="50" customHeight="1" spans="1:25">
      <c r="A62" s="18">
        <v>57</v>
      </c>
      <c r="B62" s="18" t="s">
        <v>80</v>
      </c>
      <c r="C62" s="18" t="s">
        <v>81</v>
      </c>
      <c r="D62" s="18" t="s">
        <v>207</v>
      </c>
      <c r="E62" s="18" t="s">
        <v>325</v>
      </c>
      <c r="F62" s="18" t="s">
        <v>326</v>
      </c>
      <c r="G62" s="18" t="s">
        <v>327</v>
      </c>
      <c r="H62" s="18" t="s">
        <v>101</v>
      </c>
      <c r="I62" s="18" t="s">
        <v>328</v>
      </c>
      <c r="J62" s="18" t="s">
        <v>329</v>
      </c>
      <c r="K62" s="18" t="s">
        <v>330</v>
      </c>
      <c r="L62" s="18" t="s">
        <v>326</v>
      </c>
      <c r="M62" s="18" t="s">
        <v>331</v>
      </c>
      <c r="N62" s="18">
        <v>10</v>
      </c>
      <c r="O62" s="18">
        <v>10</v>
      </c>
      <c r="P62" s="18">
        <f t="shared" si="0"/>
        <v>0</v>
      </c>
      <c r="Q62" s="18">
        <v>1</v>
      </c>
      <c r="R62" s="18">
        <v>920</v>
      </c>
      <c r="S62" s="18">
        <v>3016</v>
      </c>
      <c r="T62" s="18">
        <v>1</v>
      </c>
      <c r="U62" s="18">
        <v>39</v>
      </c>
      <c r="V62" s="18">
        <v>94</v>
      </c>
      <c r="W62" s="18" t="s">
        <v>332</v>
      </c>
      <c r="X62" s="18" t="s">
        <v>333</v>
      </c>
      <c r="Y62" s="18"/>
    </row>
    <row r="63" s="3" customFormat="1" ht="50" customHeight="1" spans="1:25">
      <c r="A63" s="18">
        <v>58</v>
      </c>
      <c r="B63" s="18" t="s">
        <v>160</v>
      </c>
      <c r="C63" s="18" t="s">
        <v>161</v>
      </c>
      <c r="D63" s="18" t="s">
        <v>321</v>
      </c>
      <c r="E63" s="18" t="s">
        <v>325</v>
      </c>
      <c r="F63" s="18" t="s">
        <v>326</v>
      </c>
      <c r="G63" s="18" t="s">
        <v>334</v>
      </c>
      <c r="H63" s="18" t="s">
        <v>101</v>
      </c>
      <c r="I63" s="18" t="s">
        <v>335</v>
      </c>
      <c r="J63" s="27" t="s">
        <v>336</v>
      </c>
      <c r="K63" s="27" t="s">
        <v>337</v>
      </c>
      <c r="L63" s="18" t="s">
        <v>326</v>
      </c>
      <c r="M63" s="18" t="s">
        <v>338</v>
      </c>
      <c r="N63" s="27">
        <v>7</v>
      </c>
      <c r="O63" s="27">
        <v>5</v>
      </c>
      <c r="P63" s="18">
        <f t="shared" si="0"/>
        <v>2</v>
      </c>
      <c r="Q63" s="27">
        <v>1</v>
      </c>
      <c r="R63" s="27">
        <v>106</v>
      </c>
      <c r="S63" s="27">
        <v>318</v>
      </c>
      <c r="T63" s="27">
        <v>1</v>
      </c>
      <c r="U63" s="27">
        <v>5</v>
      </c>
      <c r="V63" s="27">
        <v>15</v>
      </c>
      <c r="W63" s="18" t="s">
        <v>332</v>
      </c>
      <c r="X63" s="18" t="s">
        <v>333</v>
      </c>
      <c r="Y63" s="18"/>
    </row>
    <row r="64" s="3" customFormat="1" ht="50" customHeight="1" spans="1:25">
      <c r="A64" s="18">
        <v>59</v>
      </c>
      <c r="B64" s="18" t="s">
        <v>80</v>
      </c>
      <c r="C64" s="18" t="s">
        <v>81</v>
      </c>
      <c r="D64" s="18" t="s">
        <v>98</v>
      </c>
      <c r="E64" s="18" t="s">
        <v>325</v>
      </c>
      <c r="F64" s="18" t="s">
        <v>339</v>
      </c>
      <c r="G64" s="18" t="s">
        <v>340</v>
      </c>
      <c r="H64" s="18" t="s">
        <v>101</v>
      </c>
      <c r="I64" s="18" t="s">
        <v>339</v>
      </c>
      <c r="J64" s="19" t="s">
        <v>341</v>
      </c>
      <c r="K64" s="18">
        <v>2025.12</v>
      </c>
      <c r="L64" s="18" t="s">
        <v>339</v>
      </c>
      <c r="M64" s="18" t="s">
        <v>342</v>
      </c>
      <c r="N64" s="18">
        <v>22</v>
      </c>
      <c r="O64" s="18">
        <v>15</v>
      </c>
      <c r="P64" s="18">
        <f t="shared" si="0"/>
        <v>7</v>
      </c>
      <c r="Q64" s="18">
        <v>1</v>
      </c>
      <c r="R64" s="18">
        <v>120</v>
      </c>
      <c r="S64" s="18">
        <v>298</v>
      </c>
      <c r="T64" s="18">
        <v>1</v>
      </c>
      <c r="U64" s="18">
        <v>16</v>
      </c>
      <c r="V64" s="18">
        <v>42</v>
      </c>
      <c r="W64" s="18" t="s">
        <v>343</v>
      </c>
      <c r="X64" s="18" t="s">
        <v>333</v>
      </c>
      <c r="Y64" s="18"/>
    </row>
    <row r="65" s="3" customFormat="1" ht="50" customHeight="1" spans="1:25">
      <c r="A65" s="18">
        <v>60</v>
      </c>
      <c r="B65" s="18" t="s">
        <v>80</v>
      </c>
      <c r="C65" s="18" t="s">
        <v>90</v>
      </c>
      <c r="D65" s="18" t="s">
        <v>344</v>
      </c>
      <c r="E65" s="18" t="s">
        <v>325</v>
      </c>
      <c r="F65" s="18" t="s">
        <v>345</v>
      </c>
      <c r="G65" s="18" t="s">
        <v>346</v>
      </c>
      <c r="H65" s="18" t="s">
        <v>304</v>
      </c>
      <c r="I65" s="18" t="s">
        <v>347</v>
      </c>
      <c r="J65" s="18" t="s">
        <v>348</v>
      </c>
      <c r="K65" s="18" t="s">
        <v>329</v>
      </c>
      <c r="L65" s="18" t="s">
        <v>345</v>
      </c>
      <c r="M65" s="18" t="s">
        <v>349</v>
      </c>
      <c r="N65" s="18">
        <v>13.8</v>
      </c>
      <c r="O65" s="18">
        <v>8</v>
      </c>
      <c r="P65" s="18">
        <f t="shared" si="0"/>
        <v>5.8</v>
      </c>
      <c r="Q65" s="18">
        <v>1</v>
      </c>
      <c r="R65" s="18">
        <v>156</v>
      </c>
      <c r="S65" s="18">
        <v>512</v>
      </c>
      <c r="T65" s="18">
        <v>1</v>
      </c>
      <c r="U65" s="18">
        <v>8</v>
      </c>
      <c r="V65" s="18">
        <v>23</v>
      </c>
      <c r="W65" s="18" t="s">
        <v>350</v>
      </c>
      <c r="X65" s="18" t="s">
        <v>351</v>
      </c>
      <c r="Y65" s="18"/>
    </row>
    <row r="66" s="3" customFormat="1" ht="50" customHeight="1" spans="1:25">
      <c r="A66" s="18">
        <v>61</v>
      </c>
      <c r="B66" s="18" t="s">
        <v>160</v>
      </c>
      <c r="C66" s="18" t="s">
        <v>161</v>
      </c>
      <c r="D66" s="18" t="s">
        <v>321</v>
      </c>
      <c r="E66" s="18" t="s">
        <v>325</v>
      </c>
      <c r="F66" s="18" t="s">
        <v>352</v>
      </c>
      <c r="G66" s="18" t="s">
        <v>353</v>
      </c>
      <c r="H66" s="18" t="s">
        <v>101</v>
      </c>
      <c r="I66" s="18" t="s">
        <v>352</v>
      </c>
      <c r="J66" s="18">
        <v>2025.3</v>
      </c>
      <c r="K66" s="19" t="s">
        <v>247</v>
      </c>
      <c r="L66" s="18" t="s">
        <v>352</v>
      </c>
      <c r="M66" s="18" t="s">
        <v>354</v>
      </c>
      <c r="N66" s="18">
        <v>12</v>
      </c>
      <c r="O66" s="18">
        <v>5</v>
      </c>
      <c r="P66" s="18">
        <f t="shared" si="0"/>
        <v>7</v>
      </c>
      <c r="Q66" s="18">
        <v>1</v>
      </c>
      <c r="R66" s="18">
        <v>107</v>
      </c>
      <c r="S66" s="18">
        <v>363</v>
      </c>
      <c r="T66" s="18">
        <v>0</v>
      </c>
      <c r="U66" s="18">
        <v>3</v>
      </c>
      <c r="V66" s="18">
        <v>10</v>
      </c>
      <c r="W66" s="18" t="s">
        <v>355</v>
      </c>
      <c r="X66" s="18" t="s">
        <v>333</v>
      </c>
      <c r="Y66" s="18"/>
    </row>
    <row r="67" s="3" customFormat="1" ht="50" customHeight="1" spans="1:25">
      <c r="A67" s="18">
        <v>62</v>
      </c>
      <c r="B67" s="18" t="s">
        <v>80</v>
      </c>
      <c r="C67" s="18" t="s">
        <v>81</v>
      </c>
      <c r="D67" s="18" t="s">
        <v>98</v>
      </c>
      <c r="E67" s="18" t="s">
        <v>325</v>
      </c>
      <c r="F67" s="18" t="s">
        <v>356</v>
      </c>
      <c r="G67" s="18" t="s">
        <v>357</v>
      </c>
      <c r="H67" s="18" t="s">
        <v>101</v>
      </c>
      <c r="I67" s="18" t="s">
        <v>358</v>
      </c>
      <c r="J67" s="18">
        <v>2025</v>
      </c>
      <c r="K67" s="18">
        <v>2038</v>
      </c>
      <c r="L67" s="18" t="s">
        <v>356</v>
      </c>
      <c r="M67" s="18" t="s">
        <v>359</v>
      </c>
      <c r="N67" s="18">
        <v>200</v>
      </c>
      <c r="O67" s="18">
        <v>10</v>
      </c>
      <c r="P67" s="18">
        <f t="shared" si="0"/>
        <v>190</v>
      </c>
      <c r="Q67" s="18">
        <v>1</v>
      </c>
      <c r="R67" s="18">
        <v>998</v>
      </c>
      <c r="S67" s="18">
        <v>3350</v>
      </c>
      <c r="T67" s="18">
        <v>1</v>
      </c>
      <c r="U67" s="18">
        <v>71</v>
      </c>
      <c r="V67" s="18">
        <v>163</v>
      </c>
      <c r="W67" s="18" t="s">
        <v>360</v>
      </c>
      <c r="X67" s="18" t="s">
        <v>333</v>
      </c>
      <c r="Y67" s="18"/>
    </row>
    <row r="68" s="3" customFormat="1" ht="50" customHeight="1" spans="1:25">
      <c r="A68" s="18">
        <v>63</v>
      </c>
      <c r="B68" s="18" t="s">
        <v>80</v>
      </c>
      <c r="C68" s="18" t="s">
        <v>81</v>
      </c>
      <c r="D68" s="18" t="s">
        <v>98</v>
      </c>
      <c r="E68" s="18" t="s">
        <v>325</v>
      </c>
      <c r="F68" s="18" t="s">
        <v>361</v>
      </c>
      <c r="G68" s="18" t="s">
        <v>362</v>
      </c>
      <c r="H68" s="18" t="s">
        <v>180</v>
      </c>
      <c r="I68" s="18" t="s">
        <v>363</v>
      </c>
      <c r="J68" s="18" t="s">
        <v>329</v>
      </c>
      <c r="K68" s="18" t="s">
        <v>364</v>
      </c>
      <c r="L68" s="18" t="s">
        <v>361</v>
      </c>
      <c r="M68" s="18" t="s">
        <v>365</v>
      </c>
      <c r="N68" s="18">
        <v>5</v>
      </c>
      <c r="O68" s="18">
        <v>5</v>
      </c>
      <c r="P68" s="18">
        <f t="shared" si="0"/>
        <v>0</v>
      </c>
      <c r="Q68" s="18">
        <v>1</v>
      </c>
      <c r="R68" s="18">
        <v>30</v>
      </c>
      <c r="S68" s="18">
        <v>156</v>
      </c>
      <c r="T68" s="18">
        <v>0</v>
      </c>
      <c r="U68" s="18">
        <v>6</v>
      </c>
      <c r="V68" s="18">
        <v>12</v>
      </c>
      <c r="W68" s="18" t="s">
        <v>366</v>
      </c>
      <c r="X68" s="18" t="s">
        <v>333</v>
      </c>
      <c r="Y68" s="18"/>
    </row>
    <row r="69" s="3" customFormat="1" ht="50" customHeight="1" spans="1:25">
      <c r="A69" s="18">
        <v>64</v>
      </c>
      <c r="B69" s="18" t="s">
        <v>80</v>
      </c>
      <c r="C69" s="18" t="s">
        <v>81</v>
      </c>
      <c r="D69" s="18" t="s">
        <v>98</v>
      </c>
      <c r="E69" s="18" t="s">
        <v>325</v>
      </c>
      <c r="F69" s="18" t="s">
        <v>367</v>
      </c>
      <c r="G69" s="18" t="s">
        <v>368</v>
      </c>
      <c r="H69" s="18" t="s">
        <v>101</v>
      </c>
      <c r="I69" s="18" t="s">
        <v>369</v>
      </c>
      <c r="J69" s="18">
        <v>2025.08</v>
      </c>
      <c r="K69" s="18">
        <v>2025.09</v>
      </c>
      <c r="L69" s="18" t="s">
        <v>367</v>
      </c>
      <c r="M69" s="18" t="s">
        <v>370</v>
      </c>
      <c r="N69" s="18">
        <v>8</v>
      </c>
      <c r="O69" s="18">
        <v>7</v>
      </c>
      <c r="P69" s="18">
        <f t="shared" si="0"/>
        <v>1</v>
      </c>
      <c r="Q69" s="18">
        <v>1</v>
      </c>
      <c r="R69" s="18">
        <v>169</v>
      </c>
      <c r="S69" s="18">
        <v>565</v>
      </c>
      <c r="T69" s="18">
        <v>1</v>
      </c>
      <c r="U69" s="18">
        <v>10</v>
      </c>
      <c r="V69" s="18">
        <v>31</v>
      </c>
      <c r="W69" s="18" t="s">
        <v>371</v>
      </c>
      <c r="X69" s="18" t="s">
        <v>333</v>
      </c>
      <c r="Y69" s="18"/>
    </row>
    <row r="70" s="3" customFormat="1" ht="50" customHeight="1" spans="1:25">
      <c r="A70" s="18">
        <v>65</v>
      </c>
      <c r="B70" s="18" t="s">
        <v>80</v>
      </c>
      <c r="C70" s="18" t="s">
        <v>81</v>
      </c>
      <c r="D70" s="18" t="s">
        <v>98</v>
      </c>
      <c r="E70" s="18" t="s">
        <v>325</v>
      </c>
      <c r="F70" s="18" t="s">
        <v>372</v>
      </c>
      <c r="G70" s="18" t="s">
        <v>373</v>
      </c>
      <c r="H70" s="18" t="s">
        <v>101</v>
      </c>
      <c r="I70" s="18" t="s">
        <v>372</v>
      </c>
      <c r="J70" s="20" t="s">
        <v>374</v>
      </c>
      <c r="K70" s="20" t="s">
        <v>375</v>
      </c>
      <c r="L70" s="18" t="s">
        <v>372</v>
      </c>
      <c r="M70" s="18" t="s">
        <v>376</v>
      </c>
      <c r="N70" s="18">
        <v>11.8</v>
      </c>
      <c r="O70" s="18">
        <v>5</v>
      </c>
      <c r="P70" s="18">
        <f t="shared" si="0"/>
        <v>6.8</v>
      </c>
      <c r="Q70" s="18">
        <v>1</v>
      </c>
      <c r="R70" s="18">
        <v>1344</v>
      </c>
      <c r="S70" s="18">
        <v>4400</v>
      </c>
      <c r="T70" s="18">
        <v>1</v>
      </c>
      <c r="U70" s="18">
        <v>54</v>
      </c>
      <c r="V70" s="18">
        <v>157</v>
      </c>
      <c r="W70" s="18" t="s">
        <v>377</v>
      </c>
      <c r="X70" s="18" t="s">
        <v>333</v>
      </c>
      <c r="Y70" s="18"/>
    </row>
    <row r="71" s="3" customFormat="1" ht="50" customHeight="1" spans="1:25">
      <c r="A71" s="18">
        <v>66</v>
      </c>
      <c r="B71" s="18" t="s">
        <v>80</v>
      </c>
      <c r="C71" s="19" t="s">
        <v>81</v>
      </c>
      <c r="D71" s="19" t="s">
        <v>98</v>
      </c>
      <c r="E71" s="19" t="s">
        <v>325</v>
      </c>
      <c r="F71" s="19" t="s">
        <v>378</v>
      </c>
      <c r="G71" s="18" t="s">
        <v>379</v>
      </c>
      <c r="H71" s="18" t="s">
        <v>180</v>
      </c>
      <c r="I71" s="18" t="s">
        <v>380</v>
      </c>
      <c r="J71" s="20">
        <v>45778</v>
      </c>
      <c r="K71" s="20">
        <v>46021</v>
      </c>
      <c r="L71" s="19" t="s">
        <v>381</v>
      </c>
      <c r="M71" s="18" t="s">
        <v>382</v>
      </c>
      <c r="N71" s="18">
        <v>25</v>
      </c>
      <c r="O71" s="18">
        <v>25</v>
      </c>
      <c r="P71" s="18">
        <f t="shared" si="0"/>
        <v>0</v>
      </c>
      <c r="Q71" s="18">
        <v>1</v>
      </c>
      <c r="R71" s="18">
        <v>689</v>
      </c>
      <c r="S71" s="18">
        <v>2282</v>
      </c>
      <c r="T71" s="18"/>
      <c r="U71" s="18">
        <v>12</v>
      </c>
      <c r="V71" s="18">
        <v>21</v>
      </c>
      <c r="W71" s="18" t="s">
        <v>383</v>
      </c>
      <c r="X71" s="18" t="s">
        <v>333</v>
      </c>
      <c r="Y71" s="18"/>
    </row>
    <row r="72" s="3" customFormat="1" ht="50" customHeight="1" spans="1:25">
      <c r="A72" s="18">
        <v>67</v>
      </c>
      <c r="B72" s="18" t="s">
        <v>160</v>
      </c>
      <c r="C72" s="18" t="s">
        <v>161</v>
      </c>
      <c r="D72" s="18" t="s">
        <v>321</v>
      </c>
      <c r="E72" s="18" t="s">
        <v>325</v>
      </c>
      <c r="F72" s="18" t="s">
        <v>384</v>
      </c>
      <c r="G72" s="18" t="s">
        <v>385</v>
      </c>
      <c r="H72" s="18" t="s">
        <v>101</v>
      </c>
      <c r="I72" s="27" t="s">
        <v>386</v>
      </c>
      <c r="J72" s="19" t="s">
        <v>387</v>
      </c>
      <c r="K72" s="19" t="s">
        <v>388</v>
      </c>
      <c r="L72" s="18" t="s">
        <v>384</v>
      </c>
      <c r="M72" s="27" t="s">
        <v>389</v>
      </c>
      <c r="N72" s="27">
        <v>10</v>
      </c>
      <c r="O72" s="27">
        <v>8</v>
      </c>
      <c r="P72" s="18">
        <f t="shared" si="0"/>
        <v>2</v>
      </c>
      <c r="Q72" s="18">
        <v>1</v>
      </c>
      <c r="R72" s="27">
        <v>34</v>
      </c>
      <c r="S72" s="27">
        <v>131</v>
      </c>
      <c r="T72" s="18">
        <v>1</v>
      </c>
      <c r="U72" s="27">
        <v>3</v>
      </c>
      <c r="V72" s="27">
        <v>8</v>
      </c>
      <c r="W72" s="18" t="s">
        <v>390</v>
      </c>
      <c r="X72" s="18" t="s">
        <v>333</v>
      </c>
      <c r="Y72" s="18"/>
    </row>
    <row r="73" s="3" customFormat="1" ht="50" customHeight="1" spans="1:25">
      <c r="A73" s="18">
        <v>68</v>
      </c>
      <c r="B73" s="18" t="s">
        <v>160</v>
      </c>
      <c r="C73" s="18" t="s">
        <v>161</v>
      </c>
      <c r="D73" s="18" t="s">
        <v>321</v>
      </c>
      <c r="E73" s="18" t="s">
        <v>325</v>
      </c>
      <c r="F73" s="18" t="s">
        <v>391</v>
      </c>
      <c r="G73" s="18" t="s">
        <v>392</v>
      </c>
      <c r="H73" s="18" t="s">
        <v>101</v>
      </c>
      <c r="I73" s="18" t="s">
        <v>393</v>
      </c>
      <c r="J73" s="18" t="s">
        <v>394</v>
      </c>
      <c r="K73" s="18" t="s">
        <v>395</v>
      </c>
      <c r="L73" s="18" t="s">
        <v>391</v>
      </c>
      <c r="M73" s="18" t="s">
        <v>396</v>
      </c>
      <c r="N73" s="18">
        <v>20</v>
      </c>
      <c r="O73" s="18">
        <v>12</v>
      </c>
      <c r="P73" s="18">
        <f t="shared" si="0"/>
        <v>8</v>
      </c>
      <c r="Q73" s="18">
        <v>1</v>
      </c>
      <c r="R73" s="18">
        <v>35</v>
      </c>
      <c r="S73" s="18">
        <v>100</v>
      </c>
      <c r="T73" s="18">
        <v>0</v>
      </c>
      <c r="U73" s="18">
        <v>5</v>
      </c>
      <c r="V73" s="18">
        <v>10</v>
      </c>
      <c r="W73" s="18" t="s">
        <v>397</v>
      </c>
      <c r="X73" s="18" t="s">
        <v>333</v>
      </c>
      <c r="Y73" s="18"/>
    </row>
    <row r="74" s="3" customFormat="1" ht="50" customHeight="1" spans="1:25">
      <c r="A74" s="18">
        <v>69</v>
      </c>
      <c r="B74" s="18" t="s">
        <v>80</v>
      </c>
      <c r="C74" s="18" t="s">
        <v>81</v>
      </c>
      <c r="D74" s="18" t="s">
        <v>98</v>
      </c>
      <c r="E74" s="18" t="s">
        <v>325</v>
      </c>
      <c r="F74" s="18" t="s">
        <v>398</v>
      </c>
      <c r="G74" s="18" t="s">
        <v>399</v>
      </c>
      <c r="H74" s="18" t="s">
        <v>101</v>
      </c>
      <c r="I74" s="18" t="s">
        <v>400</v>
      </c>
      <c r="J74" s="18" t="s">
        <v>401</v>
      </c>
      <c r="K74" s="18" t="s">
        <v>402</v>
      </c>
      <c r="L74" s="18" t="s">
        <v>398</v>
      </c>
      <c r="M74" s="18" t="s">
        <v>403</v>
      </c>
      <c r="N74" s="18">
        <v>81</v>
      </c>
      <c r="O74" s="18">
        <v>50</v>
      </c>
      <c r="P74" s="18">
        <f t="shared" ref="P74:P137" si="2">N74-O74</f>
        <v>31</v>
      </c>
      <c r="Q74" s="18">
        <v>1</v>
      </c>
      <c r="R74" s="18">
        <v>21</v>
      </c>
      <c r="S74" s="18">
        <v>63</v>
      </c>
      <c r="T74" s="18">
        <v>1</v>
      </c>
      <c r="U74" s="18">
        <v>7</v>
      </c>
      <c r="V74" s="18">
        <v>21</v>
      </c>
      <c r="W74" s="18" t="s">
        <v>404</v>
      </c>
      <c r="X74" s="18" t="s">
        <v>333</v>
      </c>
      <c r="Y74" s="18"/>
    </row>
    <row r="75" s="3" customFormat="1" ht="50" customHeight="1" spans="1:25">
      <c r="A75" s="18">
        <v>70</v>
      </c>
      <c r="B75" s="18" t="s">
        <v>80</v>
      </c>
      <c r="C75" s="18" t="s">
        <v>405</v>
      </c>
      <c r="D75" s="18" t="s">
        <v>406</v>
      </c>
      <c r="E75" s="18" t="s">
        <v>325</v>
      </c>
      <c r="F75" s="18" t="s">
        <v>325</v>
      </c>
      <c r="G75" s="18" t="s">
        <v>407</v>
      </c>
      <c r="H75" s="18" t="s">
        <v>180</v>
      </c>
      <c r="I75" s="18" t="s">
        <v>408</v>
      </c>
      <c r="J75" s="18">
        <v>2025.1</v>
      </c>
      <c r="K75" s="18">
        <v>2025.12</v>
      </c>
      <c r="L75" s="18" t="s">
        <v>325</v>
      </c>
      <c r="M75" s="18" t="s">
        <v>409</v>
      </c>
      <c r="N75" s="18">
        <v>39.24</v>
      </c>
      <c r="O75" s="18">
        <v>39.24</v>
      </c>
      <c r="P75" s="18">
        <f t="shared" si="2"/>
        <v>0</v>
      </c>
      <c r="Q75" s="18">
        <v>15</v>
      </c>
      <c r="R75" s="18">
        <v>356</v>
      </c>
      <c r="S75" s="18">
        <v>957</v>
      </c>
      <c r="T75" s="18">
        <v>15</v>
      </c>
      <c r="U75" s="18">
        <v>99</v>
      </c>
      <c r="V75" s="18">
        <v>223</v>
      </c>
      <c r="W75" s="18" t="s">
        <v>410</v>
      </c>
      <c r="X75" s="18" t="s">
        <v>333</v>
      </c>
      <c r="Y75" s="18"/>
    </row>
    <row r="76" s="3" customFormat="1" ht="50" customHeight="1" spans="1:25">
      <c r="A76" s="18">
        <v>71</v>
      </c>
      <c r="B76" s="18" t="s">
        <v>80</v>
      </c>
      <c r="C76" s="18" t="s">
        <v>90</v>
      </c>
      <c r="D76" s="18" t="s">
        <v>91</v>
      </c>
      <c r="E76" s="18" t="s">
        <v>325</v>
      </c>
      <c r="F76" s="18" t="s">
        <v>367</v>
      </c>
      <c r="G76" s="18" t="s">
        <v>411</v>
      </c>
      <c r="H76" s="18" t="s">
        <v>101</v>
      </c>
      <c r="I76" s="18" t="s">
        <v>369</v>
      </c>
      <c r="J76" s="18">
        <v>2025.11</v>
      </c>
      <c r="K76" s="18">
        <v>2025.12</v>
      </c>
      <c r="L76" s="18" t="s">
        <v>367</v>
      </c>
      <c r="M76" s="18" t="s">
        <v>412</v>
      </c>
      <c r="N76" s="18">
        <v>8</v>
      </c>
      <c r="O76" s="18">
        <v>5</v>
      </c>
      <c r="P76" s="18">
        <f t="shared" si="2"/>
        <v>3</v>
      </c>
      <c r="Q76" s="18">
        <v>1</v>
      </c>
      <c r="R76" s="18">
        <v>75</v>
      </c>
      <c r="S76" s="18">
        <v>291</v>
      </c>
      <c r="T76" s="18">
        <v>1</v>
      </c>
      <c r="U76" s="18">
        <v>3</v>
      </c>
      <c r="V76" s="18">
        <v>10</v>
      </c>
      <c r="W76" s="18" t="s">
        <v>413</v>
      </c>
      <c r="X76" s="18" t="s">
        <v>351</v>
      </c>
      <c r="Y76" s="18"/>
    </row>
    <row r="77" s="3" customFormat="1" ht="50" customHeight="1" spans="1:25">
      <c r="A77" s="18">
        <v>72</v>
      </c>
      <c r="B77" s="18" t="s">
        <v>160</v>
      </c>
      <c r="C77" s="18" t="s">
        <v>161</v>
      </c>
      <c r="D77" s="18" t="s">
        <v>162</v>
      </c>
      <c r="E77" s="18" t="s">
        <v>325</v>
      </c>
      <c r="F77" s="18" t="s">
        <v>356</v>
      </c>
      <c r="G77" s="18" t="s">
        <v>414</v>
      </c>
      <c r="H77" s="18" t="s">
        <v>415</v>
      </c>
      <c r="I77" s="18" t="s">
        <v>416</v>
      </c>
      <c r="J77" s="18" t="s">
        <v>417</v>
      </c>
      <c r="K77" s="18" t="s">
        <v>418</v>
      </c>
      <c r="L77" s="18" t="s">
        <v>356</v>
      </c>
      <c r="M77" s="18" t="s">
        <v>419</v>
      </c>
      <c r="N77" s="18">
        <v>9.089</v>
      </c>
      <c r="O77" s="18">
        <v>5</v>
      </c>
      <c r="P77" s="18">
        <f t="shared" si="2"/>
        <v>4.089</v>
      </c>
      <c r="Q77" s="18">
        <v>1</v>
      </c>
      <c r="R77" s="18">
        <v>132</v>
      </c>
      <c r="S77" s="18">
        <v>431</v>
      </c>
      <c r="T77" s="18">
        <v>1</v>
      </c>
      <c r="U77" s="18">
        <v>11</v>
      </c>
      <c r="V77" s="18">
        <v>26</v>
      </c>
      <c r="W77" s="18" t="s">
        <v>420</v>
      </c>
      <c r="X77" s="18" t="s">
        <v>333</v>
      </c>
      <c r="Y77" s="18"/>
    </row>
    <row r="78" s="3" customFormat="1" ht="50" customHeight="1" spans="1:25">
      <c r="A78" s="18">
        <v>73</v>
      </c>
      <c r="B78" s="18" t="s">
        <v>80</v>
      </c>
      <c r="C78" s="18" t="s">
        <v>90</v>
      </c>
      <c r="D78" s="18" t="s">
        <v>344</v>
      </c>
      <c r="E78" s="18" t="s">
        <v>325</v>
      </c>
      <c r="F78" s="18" t="s">
        <v>421</v>
      </c>
      <c r="G78" s="18" t="s">
        <v>422</v>
      </c>
      <c r="H78" s="18" t="s">
        <v>101</v>
      </c>
      <c r="I78" s="18" t="s">
        <v>423</v>
      </c>
      <c r="J78" s="19" t="s">
        <v>424</v>
      </c>
      <c r="K78" s="19" t="s">
        <v>247</v>
      </c>
      <c r="L78" s="18" t="s">
        <v>421</v>
      </c>
      <c r="M78" s="18" t="s">
        <v>425</v>
      </c>
      <c r="N78" s="18">
        <v>26</v>
      </c>
      <c r="O78" s="18">
        <v>20</v>
      </c>
      <c r="P78" s="18">
        <f t="shared" si="2"/>
        <v>6</v>
      </c>
      <c r="Q78" s="18">
        <v>1</v>
      </c>
      <c r="R78" s="18">
        <v>45</v>
      </c>
      <c r="S78" s="18">
        <v>469</v>
      </c>
      <c r="T78" s="18">
        <v>1</v>
      </c>
      <c r="U78" s="18">
        <v>3</v>
      </c>
      <c r="V78" s="18">
        <v>14</v>
      </c>
      <c r="W78" s="18" t="s">
        <v>426</v>
      </c>
      <c r="X78" s="18" t="s">
        <v>351</v>
      </c>
      <c r="Y78" s="18"/>
    </row>
    <row r="79" s="3" customFormat="1" ht="50" customHeight="1" spans="1:25">
      <c r="A79" s="18">
        <v>74</v>
      </c>
      <c r="B79" s="18" t="s">
        <v>80</v>
      </c>
      <c r="C79" s="18" t="s">
        <v>90</v>
      </c>
      <c r="D79" s="18" t="s">
        <v>91</v>
      </c>
      <c r="E79" s="18" t="s">
        <v>325</v>
      </c>
      <c r="F79" s="18" t="s">
        <v>367</v>
      </c>
      <c r="G79" s="28" t="s">
        <v>427</v>
      </c>
      <c r="H79" s="18" t="s">
        <v>101</v>
      </c>
      <c r="I79" s="18" t="s">
        <v>369</v>
      </c>
      <c r="J79" s="18">
        <v>2025.11</v>
      </c>
      <c r="K79" s="18">
        <v>2025.12</v>
      </c>
      <c r="L79" s="18"/>
      <c r="M79" s="18" t="s">
        <v>428</v>
      </c>
      <c r="N79" s="18">
        <v>6</v>
      </c>
      <c r="O79" s="18">
        <v>5</v>
      </c>
      <c r="P79" s="18">
        <f t="shared" si="2"/>
        <v>1</v>
      </c>
      <c r="Q79" s="18">
        <v>1</v>
      </c>
      <c r="R79" s="18">
        <v>99</v>
      </c>
      <c r="S79" s="18">
        <v>376</v>
      </c>
      <c r="T79" s="18">
        <v>1</v>
      </c>
      <c r="U79" s="18">
        <v>6</v>
      </c>
      <c r="V79" s="18">
        <v>13</v>
      </c>
      <c r="W79" s="18" t="s">
        <v>429</v>
      </c>
      <c r="X79" s="18" t="s">
        <v>351</v>
      </c>
      <c r="Y79" s="18"/>
    </row>
    <row r="80" s="3" customFormat="1" ht="50" customHeight="1" spans="1:25">
      <c r="A80" s="18">
        <v>75</v>
      </c>
      <c r="B80" s="18" t="s">
        <v>160</v>
      </c>
      <c r="C80" s="18" t="s">
        <v>161</v>
      </c>
      <c r="D80" s="18" t="s">
        <v>162</v>
      </c>
      <c r="E80" s="18" t="s">
        <v>325</v>
      </c>
      <c r="F80" s="18" t="s">
        <v>356</v>
      </c>
      <c r="G80" s="18" t="s">
        <v>430</v>
      </c>
      <c r="H80" s="18" t="s">
        <v>101</v>
      </c>
      <c r="I80" s="18" t="s">
        <v>431</v>
      </c>
      <c r="J80" s="18" t="s">
        <v>432</v>
      </c>
      <c r="K80" s="18" t="s">
        <v>433</v>
      </c>
      <c r="L80" s="18" t="s">
        <v>356</v>
      </c>
      <c r="M80" s="18" t="s">
        <v>434</v>
      </c>
      <c r="N80" s="18">
        <v>26.45</v>
      </c>
      <c r="O80" s="18">
        <v>10</v>
      </c>
      <c r="P80" s="18">
        <f t="shared" si="2"/>
        <v>16.45</v>
      </c>
      <c r="Q80" s="18">
        <v>1</v>
      </c>
      <c r="R80" s="18">
        <v>65</v>
      </c>
      <c r="S80" s="18">
        <v>253</v>
      </c>
      <c r="T80" s="18">
        <v>1</v>
      </c>
      <c r="U80" s="18">
        <v>8</v>
      </c>
      <c r="V80" s="18">
        <v>23</v>
      </c>
      <c r="W80" s="18" t="s">
        <v>435</v>
      </c>
      <c r="X80" s="18" t="s">
        <v>333</v>
      </c>
      <c r="Y80" s="18"/>
    </row>
    <row r="81" s="3" customFormat="1" ht="50" customHeight="1" spans="1:25">
      <c r="A81" s="18">
        <v>76</v>
      </c>
      <c r="B81" s="28" t="s">
        <v>160</v>
      </c>
      <c r="C81" s="18" t="s">
        <v>161</v>
      </c>
      <c r="D81" s="18" t="s">
        <v>321</v>
      </c>
      <c r="E81" s="18" t="s">
        <v>325</v>
      </c>
      <c r="F81" s="18" t="s">
        <v>326</v>
      </c>
      <c r="G81" s="18" t="s">
        <v>436</v>
      </c>
      <c r="H81" s="18" t="s">
        <v>101</v>
      </c>
      <c r="I81" s="18" t="s">
        <v>437</v>
      </c>
      <c r="J81" s="18" t="s">
        <v>438</v>
      </c>
      <c r="K81" s="18" t="s">
        <v>395</v>
      </c>
      <c r="L81" s="18" t="s">
        <v>326</v>
      </c>
      <c r="M81" s="28" t="s">
        <v>439</v>
      </c>
      <c r="N81" s="18">
        <v>60</v>
      </c>
      <c r="O81" s="28">
        <v>5</v>
      </c>
      <c r="P81" s="18">
        <f t="shared" si="2"/>
        <v>55</v>
      </c>
      <c r="Q81" s="18">
        <v>1</v>
      </c>
      <c r="R81" s="18">
        <v>920</v>
      </c>
      <c r="S81" s="18">
        <v>3016</v>
      </c>
      <c r="T81" s="18">
        <v>1</v>
      </c>
      <c r="U81" s="18">
        <v>38</v>
      </c>
      <c r="V81" s="18">
        <v>100</v>
      </c>
      <c r="W81" s="18" t="s">
        <v>332</v>
      </c>
      <c r="X81" s="18" t="s">
        <v>333</v>
      </c>
      <c r="Y81" s="18"/>
    </row>
    <row r="82" s="3" customFormat="1" ht="50" customHeight="1" spans="1:25">
      <c r="A82" s="18">
        <v>77</v>
      </c>
      <c r="B82" s="18" t="s">
        <v>160</v>
      </c>
      <c r="C82" s="18" t="s">
        <v>161</v>
      </c>
      <c r="D82" s="18" t="s">
        <v>162</v>
      </c>
      <c r="E82" s="18" t="s">
        <v>325</v>
      </c>
      <c r="F82" s="28" t="s">
        <v>421</v>
      </c>
      <c r="G82" s="28" t="s">
        <v>440</v>
      </c>
      <c r="H82" s="18" t="s">
        <v>101</v>
      </c>
      <c r="I82" s="18" t="s">
        <v>441</v>
      </c>
      <c r="J82" s="19" t="s">
        <v>442</v>
      </c>
      <c r="K82" s="19" t="s">
        <v>443</v>
      </c>
      <c r="L82" s="28" t="s">
        <v>421</v>
      </c>
      <c r="M82" s="18" t="s">
        <v>444</v>
      </c>
      <c r="N82" s="18">
        <v>11</v>
      </c>
      <c r="O82" s="18">
        <v>5</v>
      </c>
      <c r="P82" s="18">
        <f t="shared" si="2"/>
        <v>6</v>
      </c>
      <c r="Q82" s="18">
        <v>1</v>
      </c>
      <c r="R82" s="18">
        <v>30</v>
      </c>
      <c r="S82" s="18">
        <v>107</v>
      </c>
      <c r="T82" s="18">
        <v>1</v>
      </c>
      <c r="U82" s="18">
        <v>1</v>
      </c>
      <c r="V82" s="18">
        <v>4</v>
      </c>
      <c r="W82" s="18" t="s">
        <v>445</v>
      </c>
      <c r="X82" s="18" t="s">
        <v>333</v>
      </c>
      <c r="Y82" s="18"/>
    </row>
    <row r="83" s="3" customFormat="1" ht="50" customHeight="1" spans="1:25">
      <c r="A83" s="18">
        <v>78</v>
      </c>
      <c r="B83" s="18" t="s">
        <v>80</v>
      </c>
      <c r="C83" s="18" t="s">
        <v>90</v>
      </c>
      <c r="D83" s="18" t="s">
        <v>91</v>
      </c>
      <c r="E83" s="18" t="s">
        <v>325</v>
      </c>
      <c r="F83" s="18" t="s">
        <v>384</v>
      </c>
      <c r="G83" s="18" t="s">
        <v>446</v>
      </c>
      <c r="H83" s="18" t="s">
        <v>101</v>
      </c>
      <c r="I83" s="27" t="s">
        <v>447</v>
      </c>
      <c r="J83" s="19" t="s">
        <v>448</v>
      </c>
      <c r="K83" s="19" t="s">
        <v>247</v>
      </c>
      <c r="L83" s="18" t="s">
        <v>384</v>
      </c>
      <c r="M83" s="18" t="s">
        <v>449</v>
      </c>
      <c r="N83" s="27">
        <v>35</v>
      </c>
      <c r="O83" s="27">
        <v>5</v>
      </c>
      <c r="P83" s="18">
        <f t="shared" si="2"/>
        <v>30</v>
      </c>
      <c r="Q83" s="18">
        <v>1</v>
      </c>
      <c r="R83" s="27">
        <v>94</v>
      </c>
      <c r="S83" s="27">
        <v>356</v>
      </c>
      <c r="T83" s="18">
        <v>1</v>
      </c>
      <c r="U83" s="27">
        <v>7</v>
      </c>
      <c r="V83" s="27">
        <v>13</v>
      </c>
      <c r="W83" s="18" t="s">
        <v>450</v>
      </c>
      <c r="X83" s="18" t="s">
        <v>351</v>
      </c>
      <c r="Y83" s="18"/>
    </row>
    <row r="84" s="3" customFormat="1" ht="50" customHeight="1" spans="1:25">
      <c r="A84" s="18">
        <v>79</v>
      </c>
      <c r="B84" s="18" t="s">
        <v>80</v>
      </c>
      <c r="C84" s="18" t="s">
        <v>90</v>
      </c>
      <c r="D84" s="18" t="s">
        <v>91</v>
      </c>
      <c r="E84" s="18" t="s">
        <v>325</v>
      </c>
      <c r="F84" s="18" t="s">
        <v>367</v>
      </c>
      <c r="G84" s="18" t="s">
        <v>451</v>
      </c>
      <c r="H84" s="18" t="s">
        <v>101</v>
      </c>
      <c r="I84" s="18" t="s">
        <v>369</v>
      </c>
      <c r="J84" s="18">
        <v>2025.11</v>
      </c>
      <c r="K84" s="18">
        <v>2025.12</v>
      </c>
      <c r="L84" s="18" t="s">
        <v>367</v>
      </c>
      <c r="M84" s="18" t="s">
        <v>452</v>
      </c>
      <c r="N84" s="18">
        <v>6</v>
      </c>
      <c r="O84" s="18">
        <v>5</v>
      </c>
      <c r="P84" s="18">
        <f t="shared" si="2"/>
        <v>1</v>
      </c>
      <c r="Q84" s="18">
        <v>1</v>
      </c>
      <c r="R84" s="18">
        <v>117</v>
      </c>
      <c r="S84" s="18">
        <v>455</v>
      </c>
      <c r="T84" s="18">
        <v>1</v>
      </c>
      <c r="U84" s="18">
        <v>7</v>
      </c>
      <c r="V84" s="18">
        <v>24</v>
      </c>
      <c r="W84" s="18" t="s">
        <v>453</v>
      </c>
      <c r="X84" s="18" t="s">
        <v>351</v>
      </c>
      <c r="Y84" s="18"/>
    </row>
    <row r="85" s="3" customFormat="1" ht="50" customHeight="1" spans="1:25">
      <c r="A85" s="18">
        <v>80</v>
      </c>
      <c r="B85" s="18" t="s">
        <v>80</v>
      </c>
      <c r="C85" s="18" t="s">
        <v>90</v>
      </c>
      <c r="D85" s="18" t="s">
        <v>91</v>
      </c>
      <c r="E85" s="18" t="s">
        <v>325</v>
      </c>
      <c r="F85" s="21" t="s">
        <v>352</v>
      </c>
      <c r="G85" s="21" t="s">
        <v>454</v>
      </c>
      <c r="H85" s="18" t="s">
        <v>180</v>
      </c>
      <c r="I85" s="21" t="s">
        <v>352</v>
      </c>
      <c r="J85" s="29">
        <v>20251201</v>
      </c>
      <c r="K85" s="30" t="s">
        <v>455</v>
      </c>
      <c r="L85" s="21" t="s">
        <v>352</v>
      </c>
      <c r="M85" s="21" t="s">
        <v>456</v>
      </c>
      <c r="N85" s="18">
        <v>6</v>
      </c>
      <c r="O85" s="18">
        <v>5</v>
      </c>
      <c r="P85" s="18">
        <f t="shared" si="2"/>
        <v>1</v>
      </c>
      <c r="Q85" s="18">
        <v>1</v>
      </c>
      <c r="R85" s="18">
        <v>101</v>
      </c>
      <c r="S85" s="24" t="s">
        <v>457</v>
      </c>
      <c r="T85" s="18">
        <v>1</v>
      </c>
      <c r="U85" s="18">
        <v>2</v>
      </c>
      <c r="V85" s="24" t="s">
        <v>458</v>
      </c>
      <c r="W85" s="18" t="s">
        <v>459</v>
      </c>
      <c r="X85" s="18" t="s">
        <v>351</v>
      </c>
      <c r="Y85" s="18"/>
    </row>
    <row r="86" s="3" customFormat="1" ht="50" customHeight="1" spans="1:25">
      <c r="A86" s="18">
        <v>81</v>
      </c>
      <c r="B86" s="18" t="s">
        <v>80</v>
      </c>
      <c r="C86" s="18" t="s">
        <v>90</v>
      </c>
      <c r="D86" s="18" t="s">
        <v>91</v>
      </c>
      <c r="E86" s="18" t="s">
        <v>325</v>
      </c>
      <c r="F86" s="21" t="s">
        <v>398</v>
      </c>
      <c r="G86" s="21" t="s">
        <v>460</v>
      </c>
      <c r="H86" s="18" t="s">
        <v>180</v>
      </c>
      <c r="I86" s="21" t="s">
        <v>398</v>
      </c>
      <c r="J86" s="31" t="s">
        <v>461</v>
      </c>
      <c r="K86" s="30" t="s">
        <v>455</v>
      </c>
      <c r="L86" s="21" t="s">
        <v>398</v>
      </c>
      <c r="M86" s="21" t="s">
        <v>462</v>
      </c>
      <c r="N86" s="18">
        <v>8</v>
      </c>
      <c r="O86" s="18">
        <v>3</v>
      </c>
      <c r="P86" s="18">
        <f t="shared" si="2"/>
        <v>5</v>
      </c>
      <c r="Q86" s="18">
        <v>1</v>
      </c>
      <c r="R86" s="18">
        <v>159</v>
      </c>
      <c r="S86" s="24" t="s">
        <v>463</v>
      </c>
      <c r="T86" s="18">
        <v>1</v>
      </c>
      <c r="U86" s="18">
        <v>11</v>
      </c>
      <c r="V86" s="24" t="s">
        <v>464</v>
      </c>
      <c r="W86" s="18" t="s">
        <v>465</v>
      </c>
      <c r="X86" s="18" t="s">
        <v>351</v>
      </c>
      <c r="Y86" s="18"/>
    </row>
    <row r="87" s="3" customFormat="1" ht="50" customHeight="1" spans="1:25">
      <c r="A87" s="18">
        <v>82</v>
      </c>
      <c r="B87" s="18" t="s">
        <v>80</v>
      </c>
      <c r="C87" s="18" t="s">
        <v>90</v>
      </c>
      <c r="D87" s="18" t="s">
        <v>91</v>
      </c>
      <c r="E87" s="18" t="s">
        <v>325</v>
      </c>
      <c r="F87" s="21" t="s">
        <v>466</v>
      </c>
      <c r="G87" s="21" t="s">
        <v>467</v>
      </c>
      <c r="H87" s="18" t="s">
        <v>180</v>
      </c>
      <c r="I87" s="21" t="s">
        <v>466</v>
      </c>
      <c r="J87" s="29">
        <v>20251201</v>
      </c>
      <c r="K87" s="30" t="s">
        <v>455</v>
      </c>
      <c r="L87" s="21" t="s">
        <v>466</v>
      </c>
      <c r="M87" s="21" t="s">
        <v>468</v>
      </c>
      <c r="N87" s="18">
        <v>8</v>
      </c>
      <c r="O87" s="18">
        <v>3</v>
      </c>
      <c r="P87" s="18">
        <f t="shared" si="2"/>
        <v>5</v>
      </c>
      <c r="Q87" s="18">
        <v>1</v>
      </c>
      <c r="R87" s="18">
        <v>25</v>
      </c>
      <c r="S87" s="24" t="s">
        <v>469</v>
      </c>
      <c r="T87" s="18">
        <v>1</v>
      </c>
      <c r="U87" s="18">
        <v>2</v>
      </c>
      <c r="V87" s="24" t="s">
        <v>470</v>
      </c>
      <c r="W87" s="27" t="s">
        <v>471</v>
      </c>
      <c r="X87" s="18" t="s">
        <v>351</v>
      </c>
      <c r="Y87" s="18"/>
    </row>
    <row r="88" s="5" customFormat="1" ht="50" customHeight="1" spans="1:25">
      <c r="A88" s="18">
        <v>83</v>
      </c>
      <c r="B88" s="32" t="s">
        <v>80</v>
      </c>
      <c r="C88" s="27" t="s">
        <v>81</v>
      </c>
      <c r="D88" s="27" t="s">
        <v>98</v>
      </c>
      <c r="E88" s="32" t="s">
        <v>472</v>
      </c>
      <c r="F88" s="32" t="s">
        <v>473</v>
      </c>
      <c r="G88" s="32" t="s">
        <v>474</v>
      </c>
      <c r="H88" s="18" t="s">
        <v>101</v>
      </c>
      <c r="I88" s="18" t="s">
        <v>475</v>
      </c>
      <c r="J88" s="27">
        <v>2025.5</v>
      </c>
      <c r="K88" s="27">
        <v>2025.11</v>
      </c>
      <c r="L88" s="32" t="s">
        <v>473</v>
      </c>
      <c r="M88" s="32" t="s">
        <v>476</v>
      </c>
      <c r="N88" s="27">
        <v>40</v>
      </c>
      <c r="O88" s="32">
        <v>11</v>
      </c>
      <c r="P88" s="18">
        <f t="shared" si="2"/>
        <v>29</v>
      </c>
      <c r="Q88" s="27">
        <v>1</v>
      </c>
      <c r="R88" s="27">
        <v>52</v>
      </c>
      <c r="S88" s="27">
        <v>164</v>
      </c>
      <c r="T88" s="27">
        <v>0</v>
      </c>
      <c r="U88" s="27">
        <v>24</v>
      </c>
      <c r="V88" s="27">
        <v>57</v>
      </c>
      <c r="W88" s="18" t="s">
        <v>477</v>
      </c>
      <c r="X88" s="32" t="s">
        <v>478</v>
      </c>
      <c r="Y88" s="27"/>
    </row>
    <row r="89" s="5" customFormat="1" ht="50" customHeight="1" spans="1:25">
      <c r="A89" s="18">
        <v>84</v>
      </c>
      <c r="B89" s="32" t="s">
        <v>80</v>
      </c>
      <c r="C89" s="27" t="s">
        <v>81</v>
      </c>
      <c r="D89" s="27" t="s">
        <v>98</v>
      </c>
      <c r="E89" s="32" t="s">
        <v>472</v>
      </c>
      <c r="F89" s="32" t="s">
        <v>473</v>
      </c>
      <c r="G89" s="32" t="s">
        <v>479</v>
      </c>
      <c r="H89" s="18" t="s">
        <v>101</v>
      </c>
      <c r="I89" s="18" t="s">
        <v>480</v>
      </c>
      <c r="J89" s="27">
        <v>2025.05</v>
      </c>
      <c r="K89" s="27">
        <v>2025.12</v>
      </c>
      <c r="L89" s="32" t="s">
        <v>473</v>
      </c>
      <c r="M89" s="32" t="s">
        <v>481</v>
      </c>
      <c r="N89" s="27">
        <v>11</v>
      </c>
      <c r="O89" s="32">
        <v>5</v>
      </c>
      <c r="P89" s="18">
        <f t="shared" si="2"/>
        <v>6</v>
      </c>
      <c r="Q89" s="27">
        <v>1</v>
      </c>
      <c r="R89" s="27">
        <v>14</v>
      </c>
      <c r="S89" s="27">
        <v>50</v>
      </c>
      <c r="T89" s="27">
        <v>0</v>
      </c>
      <c r="U89" s="27">
        <v>5</v>
      </c>
      <c r="V89" s="27">
        <v>18</v>
      </c>
      <c r="W89" s="18" t="s">
        <v>482</v>
      </c>
      <c r="X89" s="32" t="s">
        <v>483</v>
      </c>
      <c r="Y89" s="27"/>
    </row>
    <row r="90" s="6" customFormat="1" ht="50" customHeight="1" spans="1:25">
      <c r="A90" s="18">
        <v>85</v>
      </c>
      <c r="B90" s="32" t="s">
        <v>80</v>
      </c>
      <c r="C90" s="27" t="s">
        <v>81</v>
      </c>
      <c r="D90" s="27" t="s">
        <v>98</v>
      </c>
      <c r="E90" s="32" t="s">
        <v>472</v>
      </c>
      <c r="F90" s="32" t="s">
        <v>484</v>
      </c>
      <c r="G90" s="32" t="s">
        <v>479</v>
      </c>
      <c r="H90" s="27" t="s">
        <v>101</v>
      </c>
      <c r="I90" s="18" t="s">
        <v>485</v>
      </c>
      <c r="J90" s="27">
        <v>2025.03</v>
      </c>
      <c r="K90" s="27">
        <v>2025.04</v>
      </c>
      <c r="L90" s="32" t="s">
        <v>484</v>
      </c>
      <c r="M90" s="32" t="s">
        <v>486</v>
      </c>
      <c r="N90" s="27">
        <v>22</v>
      </c>
      <c r="O90" s="32">
        <v>10</v>
      </c>
      <c r="P90" s="18">
        <f t="shared" si="2"/>
        <v>12</v>
      </c>
      <c r="Q90" s="27">
        <v>1</v>
      </c>
      <c r="R90" s="27">
        <v>128</v>
      </c>
      <c r="S90" s="27">
        <v>482</v>
      </c>
      <c r="T90" s="27">
        <v>0</v>
      </c>
      <c r="U90" s="27">
        <v>20</v>
      </c>
      <c r="V90" s="27">
        <v>63</v>
      </c>
      <c r="W90" s="18" t="s">
        <v>487</v>
      </c>
      <c r="X90" s="18" t="s">
        <v>488</v>
      </c>
      <c r="Y90" s="27"/>
    </row>
    <row r="91" s="6" customFormat="1" ht="50" customHeight="1" spans="1:25">
      <c r="A91" s="18">
        <v>86</v>
      </c>
      <c r="B91" s="32" t="s">
        <v>80</v>
      </c>
      <c r="C91" s="27" t="s">
        <v>81</v>
      </c>
      <c r="D91" s="27" t="s">
        <v>98</v>
      </c>
      <c r="E91" s="32" t="s">
        <v>472</v>
      </c>
      <c r="F91" s="32" t="s">
        <v>489</v>
      </c>
      <c r="G91" s="32" t="s">
        <v>490</v>
      </c>
      <c r="H91" s="27" t="s">
        <v>101</v>
      </c>
      <c r="I91" s="18" t="s">
        <v>491</v>
      </c>
      <c r="J91" s="27">
        <v>2025.05</v>
      </c>
      <c r="K91" s="27">
        <v>2025.12</v>
      </c>
      <c r="L91" s="32" t="s">
        <v>489</v>
      </c>
      <c r="M91" s="32" t="s">
        <v>492</v>
      </c>
      <c r="N91" s="27">
        <v>11</v>
      </c>
      <c r="O91" s="32">
        <v>9</v>
      </c>
      <c r="P91" s="18">
        <f t="shared" si="2"/>
        <v>2</v>
      </c>
      <c r="Q91" s="27">
        <v>1</v>
      </c>
      <c r="R91" s="27">
        <v>60</v>
      </c>
      <c r="S91" s="27">
        <v>214</v>
      </c>
      <c r="T91" s="27"/>
      <c r="U91" s="27">
        <v>9</v>
      </c>
      <c r="V91" s="27">
        <v>31</v>
      </c>
      <c r="W91" s="27"/>
      <c r="X91" s="18" t="s">
        <v>477</v>
      </c>
      <c r="Y91" s="27"/>
    </row>
    <row r="92" s="6" customFormat="1" ht="50" customHeight="1" spans="1:25">
      <c r="A92" s="18">
        <v>87</v>
      </c>
      <c r="B92" s="32" t="s">
        <v>80</v>
      </c>
      <c r="C92" s="27" t="s">
        <v>238</v>
      </c>
      <c r="D92" s="27" t="s">
        <v>493</v>
      </c>
      <c r="E92" s="32" t="s">
        <v>472</v>
      </c>
      <c r="F92" s="32" t="s">
        <v>494</v>
      </c>
      <c r="G92" s="32" t="s">
        <v>495</v>
      </c>
      <c r="H92" s="27" t="s">
        <v>101</v>
      </c>
      <c r="I92" s="18" t="s">
        <v>496</v>
      </c>
      <c r="J92" s="27">
        <v>2025</v>
      </c>
      <c r="K92" s="19">
        <v>20251230</v>
      </c>
      <c r="L92" s="32" t="s">
        <v>494</v>
      </c>
      <c r="M92" s="32" t="s">
        <v>497</v>
      </c>
      <c r="N92" s="27">
        <v>10</v>
      </c>
      <c r="O92" s="32">
        <v>10</v>
      </c>
      <c r="P92" s="18">
        <f t="shared" si="2"/>
        <v>0</v>
      </c>
      <c r="Q92" s="27">
        <v>1</v>
      </c>
      <c r="R92" s="27">
        <v>820</v>
      </c>
      <c r="S92" s="27">
        <v>2800</v>
      </c>
      <c r="T92" s="27">
        <v>1</v>
      </c>
      <c r="U92" s="27">
        <v>117</v>
      </c>
      <c r="V92" s="27">
        <v>320</v>
      </c>
      <c r="W92" s="27"/>
      <c r="X92" s="18" t="s">
        <v>477</v>
      </c>
      <c r="Y92" s="27"/>
    </row>
    <row r="93" s="6" customFormat="1" ht="50" customHeight="1" spans="1:25">
      <c r="A93" s="18">
        <v>88</v>
      </c>
      <c r="B93" s="32" t="s">
        <v>80</v>
      </c>
      <c r="C93" s="27" t="s">
        <v>81</v>
      </c>
      <c r="D93" s="27" t="s">
        <v>98</v>
      </c>
      <c r="E93" s="32" t="s">
        <v>472</v>
      </c>
      <c r="F93" s="32" t="s">
        <v>498</v>
      </c>
      <c r="G93" s="32" t="s">
        <v>499</v>
      </c>
      <c r="H93" s="18" t="s">
        <v>101</v>
      </c>
      <c r="I93" s="18" t="s">
        <v>498</v>
      </c>
      <c r="J93" s="27">
        <v>2025.5</v>
      </c>
      <c r="K93" s="27">
        <v>2025.6</v>
      </c>
      <c r="L93" s="32" t="s">
        <v>498</v>
      </c>
      <c r="M93" s="32" t="s">
        <v>500</v>
      </c>
      <c r="N93" s="27">
        <v>7</v>
      </c>
      <c r="O93" s="32">
        <v>7</v>
      </c>
      <c r="P93" s="18">
        <f t="shared" si="2"/>
        <v>0</v>
      </c>
      <c r="Q93" s="27">
        <v>1</v>
      </c>
      <c r="R93" s="27">
        <v>799</v>
      </c>
      <c r="S93" s="27">
        <v>2705</v>
      </c>
      <c r="T93" s="27">
        <v>1</v>
      </c>
      <c r="U93" s="27">
        <v>62</v>
      </c>
      <c r="V93" s="27">
        <v>155</v>
      </c>
      <c r="W93" s="18" t="s">
        <v>477</v>
      </c>
      <c r="X93" s="18" t="s">
        <v>501</v>
      </c>
      <c r="Y93" s="27"/>
    </row>
    <row r="94" s="6" customFormat="1" ht="50" customHeight="1" spans="1:25">
      <c r="A94" s="18">
        <v>89</v>
      </c>
      <c r="B94" s="32" t="s">
        <v>80</v>
      </c>
      <c r="C94" s="27" t="s">
        <v>81</v>
      </c>
      <c r="D94" s="27" t="s">
        <v>82</v>
      </c>
      <c r="E94" s="32" t="s">
        <v>472</v>
      </c>
      <c r="F94" s="32" t="s">
        <v>502</v>
      </c>
      <c r="G94" s="32" t="s">
        <v>503</v>
      </c>
      <c r="H94" s="18" t="s">
        <v>101</v>
      </c>
      <c r="I94" s="18" t="s">
        <v>504</v>
      </c>
      <c r="J94" s="27">
        <v>2025.5</v>
      </c>
      <c r="K94" s="27">
        <v>2025.12</v>
      </c>
      <c r="L94" s="32" t="s">
        <v>502</v>
      </c>
      <c r="M94" s="32" t="s">
        <v>505</v>
      </c>
      <c r="N94" s="27">
        <v>82.4</v>
      </c>
      <c r="O94" s="32">
        <v>26</v>
      </c>
      <c r="P94" s="18">
        <f t="shared" si="2"/>
        <v>56.4</v>
      </c>
      <c r="Q94" s="27">
        <v>1</v>
      </c>
      <c r="R94" s="27">
        <v>654</v>
      </c>
      <c r="S94" s="27">
        <v>2564</v>
      </c>
      <c r="T94" s="27">
        <v>0</v>
      </c>
      <c r="U94" s="27">
        <v>63</v>
      </c>
      <c r="V94" s="27">
        <v>165</v>
      </c>
      <c r="W94" s="18" t="s">
        <v>477</v>
      </c>
      <c r="X94" s="32" t="s">
        <v>506</v>
      </c>
      <c r="Y94" s="27"/>
    </row>
    <row r="95" s="6" customFormat="1" ht="50" customHeight="1" spans="1:25">
      <c r="A95" s="18">
        <v>90</v>
      </c>
      <c r="B95" s="32" t="s">
        <v>80</v>
      </c>
      <c r="C95" s="27" t="s">
        <v>81</v>
      </c>
      <c r="D95" s="27" t="s">
        <v>98</v>
      </c>
      <c r="E95" s="32" t="s">
        <v>472</v>
      </c>
      <c r="F95" s="32" t="s">
        <v>507</v>
      </c>
      <c r="G95" s="32" t="s">
        <v>508</v>
      </c>
      <c r="H95" s="18" t="s">
        <v>101</v>
      </c>
      <c r="I95" s="18" t="s">
        <v>509</v>
      </c>
      <c r="J95" s="27">
        <v>2025.5</v>
      </c>
      <c r="K95" s="27">
        <v>2025.11</v>
      </c>
      <c r="L95" s="32" t="s">
        <v>507</v>
      </c>
      <c r="M95" s="32" t="s">
        <v>476</v>
      </c>
      <c r="N95" s="27">
        <v>16</v>
      </c>
      <c r="O95" s="32">
        <v>14</v>
      </c>
      <c r="P95" s="18">
        <f t="shared" si="2"/>
        <v>2</v>
      </c>
      <c r="Q95" s="27">
        <v>1</v>
      </c>
      <c r="R95" s="27">
        <v>360</v>
      </c>
      <c r="S95" s="27">
        <v>800</v>
      </c>
      <c r="T95" s="27">
        <v>0</v>
      </c>
      <c r="U95" s="27">
        <v>44</v>
      </c>
      <c r="V95" s="27">
        <v>109</v>
      </c>
      <c r="W95" s="18" t="s">
        <v>477</v>
      </c>
      <c r="X95" s="18" t="s">
        <v>510</v>
      </c>
      <c r="Y95" s="27"/>
    </row>
    <row r="96" s="6" customFormat="1" ht="50" customHeight="1" spans="1:25">
      <c r="A96" s="18">
        <v>91</v>
      </c>
      <c r="B96" s="32" t="s">
        <v>80</v>
      </c>
      <c r="C96" s="18" t="s">
        <v>81</v>
      </c>
      <c r="D96" s="27" t="s">
        <v>98</v>
      </c>
      <c r="E96" s="32" t="s">
        <v>472</v>
      </c>
      <c r="F96" s="32" t="s">
        <v>472</v>
      </c>
      <c r="G96" s="32" t="s">
        <v>146</v>
      </c>
      <c r="H96" s="18" t="s">
        <v>180</v>
      </c>
      <c r="I96" s="32" t="s">
        <v>472</v>
      </c>
      <c r="J96" s="27">
        <v>2025.5</v>
      </c>
      <c r="K96" s="27">
        <v>2025.12</v>
      </c>
      <c r="L96" s="32" t="s">
        <v>472</v>
      </c>
      <c r="M96" s="32" t="s">
        <v>511</v>
      </c>
      <c r="N96" s="27">
        <v>56.62</v>
      </c>
      <c r="O96" s="32">
        <v>56.62</v>
      </c>
      <c r="P96" s="18">
        <f t="shared" si="2"/>
        <v>0</v>
      </c>
      <c r="Q96" s="27">
        <v>1</v>
      </c>
      <c r="R96" s="27">
        <v>1112</v>
      </c>
      <c r="S96" s="27">
        <v>3618</v>
      </c>
      <c r="T96" s="27">
        <v>1</v>
      </c>
      <c r="U96" s="27">
        <v>24</v>
      </c>
      <c r="V96" s="27">
        <v>72</v>
      </c>
      <c r="W96" s="18" t="s">
        <v>477</v>
      </c>
      <c r="X96" s="18" t="s">
        <v>512</v>
      </c>
      <c r="Y96" s="27"/>
    </row>
    <row r="97" s="6" customFormat="1" ht="50" customHeight="1" spans="1:26">
      <c r="A97" s="18">
        <v>92</v>
      </c>
      <c r="B97" s="18" t="s">
        <v>160</v>
      </c>
      <c r="C97" s="18" t="s">
        <v>161</v>
      </c>
      <c r="D97" s="27" t="s">
        <v>513</v>
      </c>
      <c r="E97" s="32" t="s">
        <v>472</v>
      </c>
      <c r="F97" s="32" t="s">
        <v>472</v>
      </c>
      <c r="G97" s="32" t="s">
        <v>514</v>
      </c>
      <c r="H97" s="27" t="s">
        <v>101</v>
      </c>
      <c r="I97" s="32" t="s">
        <v>472</v>
      </c>
      <c r="J97" s="27" t="s">
        <v>515</v>
      </c>
      <c r="K97" s="27" t="s">
        <v>516</v>
      </c>
      <c r="L97" s="32" t="s">
        <v>472</v>
      </c>
      <c r="M97" s="32" t="s">
        <v>517</v>
      </c>
      <c r="N97" s="27">
        <v>24</v>
      </c>
      <c r="O97" s="32">
        <v>24</v>
      </c>
      <c r="P97" s="18">
        <f t="shared" si="2"/>
        <v>0</v>
      </c>
      <c r="Q97" s="27">
        <v>1</v>
      </c>
      <c r="R97" s="27">
        <v>460</v>
      </c>
      <c r="S97" s="27">
        <v>1890</v>
      </c>
      <c r="T97" s="27"/>
      <c r="U97" s="27">
        <v>20</v>
      </c>
      <c r="V97" s="27">
        <v>56</v>
      </c>
      <c r="W97" s="27"/>
      <c r="X97" s="18" t="s">
        <v>477</v>
      </c>
      <c r="Y97" s="27"/>
    </row>
    <row r="98" s="6" customFormat="1" ht="50" customHeight="1" spans="1:26">
      <c r="A98" s="18">
        <v>93</v>
      </c>
      <c r="B98" s="18" t="s">
        <v>80</v>
      </c>
      <c r="C98" s="18" t="s">
        <v>81</v>
      </c>
      <c r="D98" s="27" t="s">
        <v>98</v>
      </c>
      <c r="E98" s="18" t="s">
        <v>472</v>
      </c>
      <c r="F98" s="32" t="s">
        <v>518</v>
      </c>
      <c r="G98" s="32" t="s">
        <v>519</v>
      </c>
      <c r="H98" s="27" t="s">
        <v>101</v>
      </c>
      <c r="I98" s="18" t="s">
        <v>520</v>
      </c>
      <c r="J98" s="18" t="s">
        <v>521</v>
      </c>
      <c r="K98" s="19">
        <v>20251230</v>
      </c>
      <c r="L98" s="32" t="s">
        <v>518</v>
      </c>
      <c r="M98" s="32" t="s">
        <v>522</v>
      </c>
      <c r="N98" s="27">
        <v>20</v>
      </c>
      <c r="O98" s="32">
        <v>5</v>
      </c>
      <c r="P98" s="18">
        <f t="shared" si="2"/>
        <v>15</v>
      </c>
      <c r="Q98" s="27">
        <v>1</v>
      </c>
      <c r="R98" s="27">
        <v>68</v>
      </c>
      <c r="S98" s="27">
        <v>199</v>
      </c>
      <c r="T98" s="27">
        <v>0</v>
      </c>
      <c r="U98" s="27">
        <v>2</v>
      </c>
      <c r="V98" s="27">
        <v>3</v>
      </c>
      <c r="W98" s="18" t="s">
        <v>477</v>
      </c>
      <c r="X98" s="32" t="s">
        <v>523</v>
      </c>
      <c r="Y98" s="27"/>
    </row>
    <row r="99" s="6" customFormat="1" ht="50" customHeight="1" spans="1:26">
      <c r="A99" s="18">
        <v>94</v>
      </c>
      <c r="B99" s="18" t="s">
        <v>80</v>
      </c>
      <c r="C99" s="18" t="s">
        <v>81</v>
      </c>
      <c r="D99" s="27" t="s">
        <v>98</v>
      </c>
      <c r="E99" s="18" t="s">
        <v>472</v>
      </c>
      <c r="F99" s="32" t="s">
        <v>524</v>
      </c>
      <c r="G99" s="32" t="s">
        <v>525</v>
      </c>
      <c r="H99" s="18" t="s">
        <v>180</v>
      </c>
      <c r="I99" s="18" t="s">
        <v>526</v>
      </c>
      <c r="J99" s="27">
        <v>2025.5</v>
      </c>
      <c r="K99" s="27">
        <v>2025.11</v>
      </c>
      <c r="L99" s="32" t="s">
        <v>524</v>
      </c>
      <c r="M99" s="32" t="s">
        <v>527</v>
      </c>
      <c r="N99" s="27">
        <v>22</v>
      </c>
      <c r="O99" s="32">
        <v>20</v>
      </c>
      <c r="P99" s="18">
        <f t="shared" si="2"/>
        <v>2</v>
      </c>
      <c r="Q99" s="27">
        <v>1</v>
      </c>
      <c r="R99" s="27">
        <v>35</v>
      </c>
      <c r="S99" s="27">
        <v>75</v>
      </c>
      <c r="T99" s="27">
        <v>0</v>
      </c>
      <c r="U99" s="27">
        <v>15</v>
      </c>
      <c r="V99" s="27">
        <v>65</v>
      </c>
      <c r="W99" s="18" t="s">
        <v>477</v>
      </c>
      <c r="X99" s="18" t="s">
        <v>528</v>
      </c>
      <c r="Y99" s="27"/>
    </row>
    <row r="100" s="6" customFormat="1" ht="50" customHeight="1" spans="1:26">
      <c r="A100" s="18">
        <v>95</v>
      </c>
      <c r="B100" s="32" t="s">
        <v>80</v>
      </c>
      <c r="C100" s="18" t="s">
        <v>81</v>
      </c>
      <c r="D100" s="27" t="s">
        <v>98</v>
      </c>
      <c r="E100" s="32" t="s">
        <v>472</v>
      </c>
      <c r="F100" s="32" t="s">
        <v>529</v>
      </c>
      <c r="G100" s="32" t="s">
        <v>530</v>
      </c>
      <c r="H100" s="27" t="s">
        <v>180</v>
      </c>
      <c r="I100" s="32" t="s">
        <v>529</v>
      </c>
      <c r="J100" s="32" t="s">
        <v>531</v>
      </c>
      <c r="K100" s="19">
        <v>20251230</v>
      </c>
      <c r="L100" s="32" t="s">
        <v>529</v>
      </c>
      <c r="M100" s="32" t="s">
        <v>476</v>
      </c>
      <c r="N100" s="32">
        <v>80</v>
      </c>
      <c r="O100" s="32">
        <v>10</v>
      </c>
      <c r="P100" s="18">
        <f t="shared" si="2"/>
        <v>70</v>
      </c>
      <c r="Q100" s="27">
        <v>1</v>
      </c>
      <c r="R100" s="27">
        <v>61</v>
      </c>
      <c r="S100" s="27">
        <v>138</v>
      </c>
      <c r="T100" s="27">
        <v>0</v>
      </c>
      <c r="U100" s="27">
        <v>8</v>
      </c>
      <c r="V100" s="27">
        <v>21</v>
      </c>
      <c r="W100" s="33" t="s">
        <v>532</v>
      </c>
      <c r="X100" s="27"/>
      <c r="Y100" s="27"/>
    </row>
    <row r="101" s="6" customFormat="1" ht="50" customHeight="1" spans="1:26">
      <c r="A101" s="18">
        <v>96</v>
      </c>
      <c r="B101" s="18" t="s">
        <v>80</v>
      </c>
      <c r="C101" s="18" t="s">
        <v>81</v>
      </c>
      <c r="D101" s="27" t="s">
        <v>98</v>
      </c>
      <c r="E101" s="32" t="s">
        <v>472</v>
      </c>
      <c r="F101" s="32" t="s">
        <v>533</v>
      </c>
      <c r="G101" s="32" t="s">
        <v>534</v>
      </c>
      <c r="H101" s="18" t="s">
        <v>180</v>
      </c>
      <c r="I101" s="18" t="s">
        <v>535</v>
      </c>
      <c r="J101" s="27">
        <v>2025.5</v>
      </c>
      <c r="K101" s="27">
        <v>2025.9</v>
      </c>
      <c r="L101" s="32" t="s">
        <v>533</v>
      </c>
      <c r="M101" s="32" t="s">
        <v>536</v>
      </c>
      <c r="N101" s="27">
        <v>8</v>
      </c>
      <c r="O101" s="32">
        <v>8</v>
      </c>
      <c r="P101" s="18">
        <f t="shared" si="2"/>
        <v>0</v>
      </c>
      <c r="Q101" s="27">
        <v>1</v>
      </c>
      <c r="R101" s="27">
        <v>38</v>
      </c>
      <c r="S101" s="27">
        <v>124</v>
      </c>
      <c r="T101" s="27"/>
      <c r="U101" s="27">
        <v>7</v>
      </c>
      <c r="V101" s="27">
        <v>42</v>
      </c>
      <c r="W101" s="18" t="s">
        <v>477</v>
      </c>
      <c r="X101" s="32" t="s">
        <v>537</v>
      </c>
      <c r="Y101" s="27"/>
    </row>
    <row r="102" s="6" customFormat="1" ht="50" customHeight="1" spans="1:26">
      <c r="A102" s="18">
        <v>97</v>
      </c>
      <c r="B102" s="32" t="s">
        <v>80</v>
      </c>
      <c r="C102" s="18" t="s">
        <v>81</v>
      </c>
      <c r="D102" s="27" t="s">
        <v>98</v>
      </c>
      <c r="E102" s="32" t="s">
        <v>472</v>
      </c>
      <c r="F102" s="32" t="s">
        <v>538</v>
      </c>
      <c r="G102" s="32" t="s">
        <v>539</v>
      </c>
      <c r="H102" s="27" t="s">
        <v>180</v>
      </c>
      <c r="I102" s="27" t="s">
        <v>408</v>
      </c>
      <c r="J102" s="32">
        <v>20250525</v>
      </c>
      <c r="K102" s="32">
        <v>2025.12</v>
      </c>
      <c r="L102" s="32" t="s">
        <v>538</v>
      </c>
      <c r="M102" s="32" t="s">
        <v>540</v>
      </c>
      <c r="N102" s="32">
        <v>20</v>
      </c>
      <c r="O102" s="32">
        <v>5</v>
      </c>
      <c r="P102" s="18">
        <f t="shared" si="2"/>
        <v>15</v>
      </c>
      <c r="Q102" s="27"/>
      <c r="R102" s="27"/>
      <c r="S102" s="27"/>
      <c r="T102" s="27"/>
      <c r="U102" s="27"/>
      <c r="V102" s="27"/>
      <c r="W102" s="33" t="s">
        <v>532</v>
      </c>
      <c r="X102" s="27"/>
      <c r="Y102" s="27"/>
    </row>
    <row r="103" s="6" customFormat="1" ht="50" customHeight="1" spans="1:26">
      <c r="A103" s="18">
        <v>98</v>
      </c>
      <c r="B103" s="32" t="s">
        <v>80</v>
      </c>
      <c r="C103" s="18" t="s">
        <v>81</v>
      </c>
      <c r="D103" s="27" t="s">
        <v>82</v>
      </c>
      <c r="E103" s="32" t="s">
        <v>472</v>
      </c>
      <c r="F103" s="32" t="s">
        <v>541</v>
      </c>
      <c r="G103" s="32" t="s">
        <v>542</v>
      </c>
      <c r="H103" s="27" t="s">
        <v>180</v>
      </c>
      <c r="I103" s="27" t="s">
        <v>541</v>
      </c>
      <c r="J103" s="32" t="s">
        <v>543</v>
      </c>
      <c r="K103" s="32" t="s">
        <v>418</v>
      </c>
      <c r="L103" s="32" t="s">
        <v>541</v>
      </c>
      <c r="M103" s="32" t="s">
        <v>505</v>
      </c>
      <c r="N103" s="32">
        <v>20</v>
      </c>
      <c r="O103" s="32">
        <v>20</v>
      </c>
      <c r="P103" s="18">
        <f t="shared" si="2"/>
        <v>0</v>
      </c>
      <c r="Q103" s="27"/>
      <c r="R103" s="27"/>
      <c r="S103" s="27"/>
      <c r="T103" s="27"/>
      <c r="U103" s="27"/>
      <c r="V103" s="27"/>
      <c r="W103" s="33" t="s">
        <v>544</v>
      </c>
      <c r="X103" s="27"/>
      <c r="Y103" s="27"/>
    </row>
    <row r="104" s="6" customFormat="1" ht="50" customHeight="1" spans="1:26">
      <c r="A104" s="18">
        <v>99</v>
      </c>
      <c r="B104" s="18" t="s">
        <v>80</v>
      </c>
      <c r="C104" s="18" t="s">
        <v>81</v>
      </c>
      <c r="D104" s="27" t="s">
        <v>82</v>
      </c>
      <c r="E104" s="32" t="s">
        <v>472</v>
      </c>
      <c r="F104" s="32" t="s">
        <v>545</v>
      </c>
      <c r="G104" s="32" t="s">
        <v>546</v>
      </c>
      <c r="H104" s="27" t="s">
        <v>180</v>
      </c>
      <c r="I104" s="18" t="s">
        <v>547</v>
      </c>
      <c r="J104" s="27">
        <v>2025.5</v>
      </c>
      <c r="K104" s="18">
        <v>2025.6</v>
      </c>
      <c r="L104" s="32" t="s">
        <v>545</v>
      </c>
      <c r="M104" s="32" t="s">
        <v>548</v>
      </c>
      <c r="N104" s="27">
        <v>10</v>
      </c>
      <c r="O104" s="32">
        <v>7</v>
      </c>
      <c r="P104" s="18">
        <f t="shared" si="2"/>
        <v>3</v>
      </c>
      <c r="Q104" s="27">
        <v>1</v>
      </c>
      <c r="R104" s="27">
        <v>1140</v>
      </c>
      <c r="S104" s="27">
        <v>3670</v>
      </c>
      <c r="T104" s="27">
        <v>0</v>
      </c>
      <c r="U104" s="27">
        <v>50</v>
      </c>
      <c r="V104" s="27">
        <v>162</v>
      </c>
      <c r="W104" s="18" t="s">
        <v>477</v>
      </c>
      <c r="X104" s="32" t="s">
        <v>549</v>
      </c>
      <c r="Y104" s="27"/>
    </row>
    <row r="105" s="6" customFormat="1" ht="50" customHeight="1" spans="1:26">
      <c r="A105" s="18">
        <v>100</v>
      </c>
      <c r="B105" s="18" t="s">
        <v>80</v>
      </c>
      <c r="C105" s="27" t="s">
        <v>81</v>
      </c>
      <c r="D105" s="27" t="s">
        <v>98</v>
      </c>
      <c r="E105" s="32" t="s">
        <v>472</v>
      </c>
      <c r="F105" s="32" t="s">
        <v>529</v>
      </c>
      <c r="G105" s="32" t="s">
        <v>550</v>
      </c>
      <c r="H105" s="18" t="s">
        <v>101</v>
      </c>
      <c r="I105" s="32" t="s">
        <v>529</v>
      </c>
      <c r="J105" s="32" t="s">
        <v>531</v>
      </c>
      <c r="K105" s="19">
        <v>20251230</v>
      </c>
      <c r="L105" s="32" t="s">
        <v>529</v>
      </c>
      <c r="M105" s="32" t="s">
        <v>551</v>
      </c>
      <c r="N105" s="27">
        <v>60</v>
      </c>
      <c r="O105" s="27">
        <v>50</v>
      </c>
      <c r="P105" s="18">
        <f t="shared" si="2"/>
        <v>10</v>
      </c>
      <c r="Q105" s="27">
        <v>1</v>
      </c>
      <c r="R105" s="27">
        <v>301</v>
      </c>
      <c r="S105" s="27">
        <v>612</v>
      </c>
      <c r="T105" s="27">
        <v>0</v>
      </c>
      <c r="U105" s="27">
        <v>5</v>
      </c>
      <c r="V105" s="27">
        <v>16</v>
      </c>
      <c r="W105" s="18" t="s">
        <v>477</v>
      </c>
      <c r="X105" s="33"/>
      <c r="Y105" s="27"/>
    </row>
    <row r="106" s="6" customFormat="1" ht="50" customHeight="1" spans="1:26">
      <c r="A106" s="18">
        <v>101</v>
      </c>
      <c r="B106" s="32" t="s">
        <v>80</v>
      </c>
      <c r="C106" s="18" t="s">
        <v>90</v>
      </c>
      <c r="D106" s="27" t="s">
        <v>91</v>
      </c>
      <c r="E106" s="32" t="s">
        <v>472</v>
      </c>
      <c r="F106" s="32" t="s">
        <v>484</v>
      </c>
      <c r="G106" s="32" t="s">
        <v>552</v>
      </c>
      <c r="H106" s="27" t="s">
        <v>553</v>
      </c>
      <c r="I106" s="32" t="s">
        <v>484</v>
      </c>
      <c r="J106" s="32" t="s">
        <v>554</v>
      </c>
      <c r="K106" s="32" t="s">
        <v>555</v>
      </c>
      <c r="L106" s="32" t="s">
        <v>484</v>
      </c>
      <c r="M106" s="32" t="s">
        <v>556</v>
      </c>
      <c r="N106" s="27">
        <v>16</v>
      </c>
      <c r="O106" s="27">
        <v>10</v>
      </c>
      <c r="P106" s="18">
        <f t="shared" si="2"/>
        <v>6</v>
      </c>
      <c r="Q106" s="27">
        <v>1</v>
      </c>
      <c r="R106" s="27">
        <v>265</v>
      </c>
      <c r="S106" s="27">
        <v>680</v>
      </c>
      <c r="T106" s="27">
        <v>0</v>
      </c>
      <c r="U106" s="27">
        <v>2</v>
      </c>
      <c r="V106" s="27">
        <v>6</v>
      </c>
      <c r="W106" s="18" t="s">
        <v>477</v>
      </c>
      <c r="X106" s="33"/>
      <c r="Y106" s="27"/>
    </row>
    <row r="107" s="6" customFormat="1" ht="50" customHeight="1" spans="1:26">
      <c r="A107" s="18">
        <v>102</v>
      </c>
      <c r="B107" s="32" t="s">
        <v>160</v>
      </c>
      <c r="C107" s="18" t="s">
        <v>161</v>
      </c>
      <c r="D107" s="27" t="s">
        <v>162</v>
      </c>
      <c r="E107" s="32" t="s">
        <v>472</v>
      </c>
      <c r="F107" s="32" t="s">
        <v>489</v>
      </c>
      <c r="G107" s="32" t="s">
        <v>557</v>
      </c>
      <c r="H107" s="27" t="s">
        <v>553</v>
      </c>
      <c r="I107" s="32" t="s">
        <v>489</v>
      </c>
      <c r="J107" s="34">
        <v>45881</v>
      </c>
      <c r="K107" s="35" t="s">
        <v>558</v>
      </c>
      <c r="L107" s="32" t="s">
        <v>489</v>
      </c>
      <c r="M107" s="32" t="s">
        <v>559</v>
      </c>
      <c r="N107" s="27">
        <v>2.5</v>
      </c>
      <c r="O107" s="27">
        <v>2</v>
      </c>
      <c r="P107" s="18">
        <f t="shared" si="2"/>
        <v>0.5</v>
      </c>
      <c r="Q107" s="27">
        <v>1</v>
      </c>
      <c r="R107" s="27">
        <v>25</v>
      </c>
      <c r="S107" s="27">
        <v>68</v>
      </c>
      <c r="T107" s="27">
        <v>0</v>
      </c>
      <c r="U107" s="27">
        <v>1</v>
      </c>
      <c r="V107" s="27">
        <v>3</v>
      </c>
      <c r="W107" s="18" t="s">
        <v>477</v>
      </c>
      <c r="X107" s="33"/>
      <c r="Y107" s="27"/>
    </row>
    <row r="108" s="7" customFormat="1" ht="50" customHeight="1" spans="1:26">
      <c r="A108" s="18">
        <v>103</v>
      </c>
      <c r="B108" s="32" t="s">
        <v>80</v>
      </c>
      <c r="C108" s="18" t="s">
        <v>90</v>
      </c>
      <c r="D108" s="27" t="s">
        <v>91</v>
      </c>
      <c r="E108" s="32" t="s">
        <v>472</v>
      </c>
      <c r="F108" s="32" t="s">
        <v>494</v>
      </c>
      <c r="G108" s="32" t="s">
        <v>560</v>
      </c>
      <c r="H108" s="27" t="s">
        <v>553</v>
      </c>
      <c r="I108" s="32" t="s">
        <v>494</v>
      </c>
      <c r="J108" s="32">
        <v>20250915</v>
      </c>
      <c r="K108" s="32" t="s">
        <v>561</v>
      </c>
      <c r="L108" s="32" t="s">
        <v>494</v>
      </c>
      <c r="M108" s="32" t="s">
        <v>562</v>
      </c>
      <c r="N108" s="27">
        <v>15</v>
      </c>
      <c r="O108" s="27">
        <v>10</v>
      </c>
      <c r="P108" s="18">
        <f t="shared" si="2"/>
        <v>5</v>
      </c>
      <c r="Q108" s="27">
        <v>1</v>
      </c>
      <c r="R108" s="27">
        <v>36</v>
      </c>
      <c r="S108" s="27">
        <v>88</v>
      </c>
      <c r="T108" s="27">
        <v>0</v>
      </c>
      <c r="U108" s="27">
        <v>3</v>
      </c>
      <c r="V108" s="27">
        <v>12</v>
      </c>
      <c r="W108" s="18" t="s">
        <v>477</v>
      </c>
      <c r="X108" s="33"/>
      <c r="Y108" s="27"/>
      <c r="Z108" s="36"/>
    </row>
    <row r="109" s="6" customFormat="1" ht="50" customHeight="1" spans="1:26">
      <c r="A109" s="18">
        <v>104</v>
      </c>
      <c r="B109" s="32" t="s">
        <v>80</v>
      </c>
      <c r="C109" s="27" t="s">
        <v>81</v>
      </c>
      <c r="D109" s="27" t="s">
        <v>98</v>
      </c>
      <c r="E109" s="32" t="s">
        <v>472</v>
      </c>
      <c r="F109" s="32" t="s">
        <v>507</v>
      </c>
      <c r="G109" s="32" t="s">
        <v>563</v>
      </c>
      <c r="H109" s="27" t="s">
        <v>180</v>
      </c>
      <c r="I109" s="32" t="s">
        <v>507</v>
      </c>
      <c r="J109" s="32" t="s">
        <v>564</v>
      </c>
      <c r="K109" s="32" t="s">
        <v>565</v>
      </c>
      <c r="L109" s="32" t="s">
        <v>507</v>
      </c>
      <c r="M109" s="32" t="s">
        <v>474</v>
      </c>
      <c r="N109" s="27">
        <v>2.4</v>
      </c>
      <c r="O109" s="27">
        <v>2</v>
      </c>
      <c r="P109" s="18">
        <f t="shared" si="2"/>
        <v>0.4</v>
      </c>
      <c r="Q109" s="27">
        <v>1</v>
      </c>
      <c r="R109" s="27">
        <v>49</v>
      </c>
      <c r="S109" s="27">
        <v>156</v>
      </c>
      <c r="T109" s="27">
        <v>0</v>
      </c>
      <c r="U109" s="27">
        <v>5</v>
      </c>
      <c r="V109" s="27">
        <v>18</v>
      </c>
      <c r="W109" s="18" t="s">
        <v>477</v>
      </c>
      <c r="X109" s="33"/>
      <c r="Y109" s="27"/>
    </row>
    <row r="110" s="6" customFormat="1" ht="50" customHeight="1" spans="1:26">
      <c r="A110" s="18">
        <v>105</v>
      </c>
      <c r="B110" s="32" t="s">
        <v>80</v>
      </c>
      <c r="C110" s="27" t="s">
        <v>81</v>
      </c>
      <c r="D110" s="27" t="s">
        <v>98</v>
      </c>
      <c r="E110" s="32" t="s">
        <v>472</v>
      </c>
      <c r="F110" s="32" t="s">
        <v>524</v>
      </c>
      <c r="G110" s="32" t="s">
        <v>566</v>
      </c>
      <c r="H110" s="27" t="s">
        <v>180</v>
      </c>
      <c r="I110" s="32" t="s">
        <v>524</v>
      </c>
      <c r="J110" s="32">
        <v>2025.3</v>
      </c>
      <c r="K110" s="32">
        <v>2025.12</v>
      </c>
      <c r="L110" s="32" t="s">
        <v>524</v>
      </c>
      <c r="M110" s="32" t="s">
        <v>567</v>
      </c>
      <c r="N110" s="27">
        <v>4</v>
      </c>
      <c r="O110" s="27">
        <v>3</v>
      </c>
      <c r="P110" s="18">
        <f t="shared" si="2"/>
        <v>1</v>
      </c>
      <c r="Q110" s="27">
        <v>1</v>
      </c>
      <c r="R110" s="27">
        <v>52</v>
      </c>
      <c r="S110" s="27">
        <v>166</v>
      </c>
      <c r="T110" s="27">
        <v>0</v>
      </c>
      <c r="U110" s="27">
        <v>2</v>
      </c>
      <c r="V110" s="27">
        <v>7</v>
      </c>
      <c r="W110" s="18" t="s">
        <v>477</v>
      </c>
      <c r="X110" s="33"/>
      <c r="Y110" s="27"/>
    </row>
    <row r="111" s="6" customFormat="1" ht="50" customHeight="1" spans="1:26">
      <c r="A111" s="18">
        <v>106</v>
      </c>
      <c r="B111" s="32" t="s">
        <v>80</v>
      </c>
      <c r="C111" s="27" t="s">
        <v>81</v>
      </c>
      <c r="D111" s="27" t="s">
        <v>98</v>
      </c>
      <c r="E111" s="32" t="s">
        <v>472</v>
      </c>
      <c r="F111" s="32" t="s">
        <v>533</v>
      </c>
      <c r="G111" s="32" t="s">
        <v>568</v>
      </c>
      <c r="H111" s="27" t="s">
        <v>180</v>
      </c>
      <c r="I111" s="32" t="s">
        <v>533</v>
      </c>
      <c r="J111" s="32" t="s">
        <v>569</v>
      </c>
      <c r="K111" s="32" t="s">
        <v>570</v>
      </c>
      <c r="L111" s="32" t="s">
        <v>533</v>
      </c>
      <c r="M111" s="32" t="s">
        <v>571</v>
      </c>
      <c r="N111" s="27">
        <v>11</v>
      </c>
      <c r="O111" s="27">
        <v>11</v>
      </c>
      <c r="P111" s="18">
        <f t="shared" si="2"/>
        <v>0</v>
      </c>
      <c r="Q111" s="27">
        <v>1</v>
      </c>
      <c r="R111" s="27">
        <v>61</v>
      </c>
      <c r="S111" s="27">
        <v>199</v>
      </c>
      <c r="T111" s="27">
        <v>0</v>
      </c>
      <c r="U111" s="27">
        <v>1</v>
      </c>
      <c r="V111" s="27">
        <v>3</v>
      </c>
      <c r="W111" s="18" t="s">
        <v>477</v>
      </c>
      <c r="X111" s="33"/>
      <c r="Y111" s="27"/>
    </row>
    <row r="112" s="6" customFormat="1" ht="50" customHeight="1" spans="1:26">
      <c r="A112" s="18">
        <v>107</v>
      </c>
      <c r="B112" s="32" t="s">
        <v>160</v>
      </c>
      <c r="C112" s="18" t="s">
        <v>161</v>
      </c>
      <c r="D112" s="27" t="s">
        <v>162</v>
      </c>
      <c r="E112" s="32" t="s">
        <v>472</v>
      </c>
      <c r="F112" s="32" t="s">
        <v>538</v>
      </c>
      <c r="G112" s="32" t="s">
        <v>572</v>
      </c>
      <c r="H112" s="27" t="s">
        <v>166</v>
      </c>
      <c r="I112" s="32" t="s">
        <v>538</v>
      </c>
      <c r="J112" s="32">
        <v>20250702</v>
      </c>
      <c r="K112" s="32">
        <v>2025.12</v>
      </c>
      <c r="L112" s="32" t="s">
        <v>538</v>
      </c>
      <c r="M112" s="32" t="s">
        <v>573</v>
      </c>
      <c r="N112" s="27">
        <v>3.5</v>
      </c>
      <c r="O112" s="27">
        <v>3</v>
      </c>
      <c r="P112" s="18">
        <f t="shared" si="2"/>
        <v>0.5</v>
      </c>
      <c r="Q112" s="27">
        <v>1</v>
      </c>
      <c r="R112" s="27">
        <v>41</v>
      </c>
      <c r="S112" s="27">
        <v>120</v>
      </c>
      <c r="T112" s="27">
        <v>0</v>
      </c>
      <c r="U112" s="27">
        <v>2</v>
      </c>
      <c r="V112" s="27">
        <v>5</v>
      </c>
      <c r="W112" s="18" t="s">
        <v>477</v>
      </c>
      <c r="X112" s="33"/>
      <c r="Y112" s="27"/>
    </row>
    <row r="113" s="6" customFormat="1" ht="50" customHeight="1" spans="1:25">
      <c r="A113" s="18">
        <v>108</v>
      </c>
      <c r="B113" s="32" t="s">
        <v>80</v>
      </c>
      <c r="C113" s="18" t="s">
        <v>90</v>
      </c>
      <c r="D113" s="27" t="s">
        <v>91</v>
      </c>
      <c r="E113" s="32" t="s">
        <v>472</v>
      </c>
      <c r="F113" s="32" t="s">
        <v>541</v>
      </c>
      <c r="G113" s="32" t="s">
        <v>574</v>
      </c>
      <c r="H113" s="27" t="s">
        <v>553</v>
      </c>
      <c r="I113" s="32" t="s">
        <v>541</v>
      </c>
      <c r="J113" s="32" t="s">
        <v>575</v>
      </c>
      <c r="K113" s="32" t="s">
        <v>576</v>
      </c>
      <c r="L113" s="32" t="s">
        <v>541</v>
      </c>
      <c r="M113" s="32" t="s">
        <v>577</v>
      </c>
      <c r="N113" s="27">
        <v>5</v>
      </c>
      <c r="O113" s="27">
        <v>5</v>
      </c>
      <c r="P113" s="18">
        <f t="shared" si="2"/>
        <v>0</v>
      </c>
      <c r="Q113" s="27">
        <v>1</v>
      </c>
      <c r="R113" s="27">
        <v>38</v>
      </c>
      <c r="S113" s="27">
        <v>116</v>
      </c>
      <c r="T113" s="27">
        <v>0</v>
      </c>
      <c r="U113" s="27">
        <v>1</v>
      </c>
      <c r="V113" s="27">
        <v>3</v>
      </c>
      <c r="W113" s="18" t="s">
        <v>477</v>
      </c>
      <c r="X113" s="33"/>
      <c r="Y113" s="27"/>
    </row>
    <row r="114" s="6" customFormat="1" ht="50" customHeight="1" spans="1:25">
      <c r="A114" s="18">
        <v>109</v>
      </c>
      <c r="B114" s="37" t="s">
        <v>160</v>
      </c>
      <c r="C114" s="18" t="s">
        <v>161</v>
      </c>
      <c r="D114" s="27" t="s">
        <v>162</v>
      </c>
      <c r="E114" s="32" t="s">
        <v>472</v>
      </c>
      <c r="F114" s="32" t="s">
        <v>484</v>
      </c>
      <c r="G114" s="32" t="s">
        <v>578</v>
      </c>
      <c r="H114" s="27" t="s">
        <v>553</v>
      </c>
      <c r="I114" s="32" t="s">
        <v>484</v>
      </c>
      <c r="J114" s="32">
        <v>20250806</v>
      </c>
      <c r="K114" s="32">
        <v>20251220</v>
      </c>
      <c r="L114" s="18" t="s">
        <v>484</v>
      </c>
      <c r="M114" s="18" t="s">
        <v>579</v>
      </c>
      <c r="N114" s="27">
        <v>10</v>
      </c>
      <c r="O114" s="27">
        <v>10</v>
      </c>
      <c r="P114" s="18">
        <f t="shared" si="2"/>
        <v>0</v>
      </c>
      <c r="Q114" s="27">
        <v>1</v>
      </c>
      <c r="R114" s="27">
        <v>150</v>
      </c>
      <c r="S114" s="27">
        <v>480</v>
      </c>
      <c r="T114" s="27">
        <v>0</v>
      </c>
      <c r="U114" s="27">
        <v>18</v>
      </c>
      <c r="V114" s="27">
        <v>70</v>
      </c>
      <c r="W114" s="18" t="s">
        <v>580</v>
      </c>
      <c r="X114" s="18" t="s">
        <v>581</v>
      </c>
      <c r="Y114" s="27"/>
    </row>
    <row r="115" s="6" customFormat="1" ht="50" customHeight="1" spans="1:25">
      <c r="A115" s="18">
        <v>110</v>
      </c>
      <c r="B115" s="37" t="s">
        <v>160</v>
      </c>
      <c r="C115" s="18" t="s">
        <v>161</v>
      </c>
      <c r="D115" s="27" t="s">
        <v>162</v>
      </c>
      <c r="E115" s="32" t="s">
        <v>472</v>
      </c>
      <c r="F115" s="32" t="s">
        <v>494</v>
      </c>
      <c r="G115" s="32" t="s">
        <v>582</v>
      </c>
      <c r="H115" s="27" t="s">
        <v>553</v>
      </c>
      <c r="I115" s="18" t="s">
        <v>583</v>
      </c>
      <c r="J115" s="32" t="s">
        <v>584</v>
      </c>
      <c r="K115" s="32" t="s">
        <v>585</v>
      </c>
      <c r="L115" s="18" t="s">
        <v>494</v>
      </c>
      <c r="M115" s="32" t="s">
        <v>586</v>
      </c>
      <c r="N115" s="27">
        <v>15</v>
      </c>
      <c r="O115" s="27">
        <v>10</v>
      </c>
      <c r="P115" s="18">
        <f t="shared" si="2"/>
        <v>5</v>
      </c>
      <c r="Q115" s="27">
        <v>1</v>
      </c>
      <c r="R115" s="27">
        <v>850</v>
      </c>
      <c r="S115" s="27">
        <v>3050</v>
      </c>
      <c r="T115" s="27">
        <v>1</v>
      </c>
      <c r="U115" s="27">
        <v>117</v>
      </c>
      <c r="V115" s="27">
        <v>380</v>
      </c>
      <c r="W115" s="18" t="s">
        <v>587</v>
      </c>
      <c r="X115" s="32" t="s">
        <v>588</v>
      </c>
      <c r="Y115" s="27"/>
    </row>
    <row r="116" s="6" customFormat="1" ht="50" customHeight="1" spans="1:25">
      <c r="A116" s="18">
        <v>111</v>
      </c>
      <c r="B116" s="32" t="s">
        <v>80</v>
      </c>
      <c r="C116" s="18" t="s">
        <v>90</v>
      </c>
      <c r="D116" s="27" t="s">
        <v>91</v>
      </c>
      <c r="E116" s="32" t="s">
        <v>472</v>
      </c>
      <c r="F116" s="32" t="s">
        <v>502</v>
      </c>
      <c r="G116" s="32" t="s">
        <v>589</v>
      </c>
      <c r="H116" s="18" t="s">
        <v>553</v>
      </c>
      <c r="I116" s="18" t="s">
        <v>590</v>
      </c>
      <c r="J116" s="27">
        <v>2025.3</v>
      </c>
      <c r="K116" s="27">
        <v>2025.4</v>
      </c>
      <c r="L116" s="18" t="s">
        <v>591</v>
      </c>
      <c r="M116" s="32" t="s">
        <v>592</v>
      </c>
      <c r="N116" s="27">
        <v>3.5</v>
      </c>
      <c r="O116" s="27">
        <v>3</v>
      </c>
      <c r="P116" s="18">
        <f t="shared" si="2"/>
        <v>0.5</v>
      </c>
      <c r="Q116" s="27">
        <v>1</v>
      </c>
      <c r="R116" s="27">
        <v>36</v>
      </c>
      <c r="S116" s="27">
        <v>243</v>
      </c>
      <c r="T116" s="27">
        <v>1</v>
      </c>
      <c r="U116" s="27">
        <v>5</v>
      </c>
      <c r="V116" s="27">
        <v>17</v>
      </c>
      <c r="W116" s="18" t="s">
        <v>593</v>
      </c>
      <c r="X116" s="18" t="s">
        <v>594</v>
      </c>
      <c r="Y116" s="27"/>
    </row>
    <row r="117" s="6" customFormat="1" ht="50" customHeight="1" spans="1:25">
      <c r="A117" s="18">
        <v>112</v>
      </c>
      <c r="B117" s="37" t="s">
        <v>160</v>
      </c>
      <c r="C117" s="27" t="s">
        <v>161</v>
      </c>
      <c r="D117" s="27" t="s">
        <v>162</v>
      </c>
      <c r="E117" s="32" t="s">
        <v>472</v>
      </c>
      <c r="F117" s="32" t="s">
        <v>507</v>
      </c>
      <c r="G117" s="32" t="s">
        <v>595</v>
      </c>
      <c r="H117" s="18" t="s">
        <v>596</v>
      </c>
      <c r="I117" s="18" t="s">
        <v>597</v>
      </c>
      <c r="J117" s="27">
        <v>202509</v>
      </c>
      <c r="K117" s="27">
        <v>202511</v>
      </c>
      <c r="L117" s="18" t="s">
        <v>598</v>
      </c>
      <c r="M117" s="32" t="s">
        <v>599</v>
      </c>
      <c r="N117" s="27">
        <v>8</v>
      </c>
      <c r="O117" s="27">
        <v>5</v>
      </c>
      <c r="P117" s="18">
        <f t="shared" si="2"/>
        <v>3</v>
      </c>
      <c r="Q117" s="27">
        <v>2</v>
      </c>
      <c r="R117" s="27">
        <v>120</v>
      </c>
      <c r="S117" s="27">
        <v>850</v>
      </c>
      <c r="T117" s="27">
        <v>0</v>
      </c>
      <c r="U117" s="27">
        <v>15</v>
      </c>
      <c r="V117" s="27">
        <v>55</v>
      </c>
      <c r="W117" s="18" t="s">
        <v>593</v>
      </c>
      <c r="X117" s="18" t="s">
        <v>600</v>
      </c>
      <c r="Y117" s="27"/>
    </row>
    <row r="118" s="6" customFormat="1" ht="50" customHeight="1" spans="1:25">
      <c r="A118" s="18">
        <v>113</v>
      </c>
      <c r="B118" s="37" t="s">
        <v>80</v>
      </c>
      <c r="C118" s="18" t="s">
        <v>90</v>
      </c>
      <c r="D118" s="27" t="s">
        <v>91</v>
      </c>
      <c r="E118" s="32" t="s">
        <v>472</v>
      </c>
      <c r="F118" s="32" t="s">
        <v>518</v>
      </c>
      <c r="G118" s="32" t="s">
        <v>601</v>
      </c>
      <c r="H118" s="27" t="s">
        <v>553</v>
      </c>
      <c r="I118" s="18" t="s">
        <v>602</v>
      </c>
      <c r="J118" s="32" t="s">
        <v>584</v>
      </c>
      <c r="K118" s="32" t="s">
        <v>585</v>
      </c>
      <c r="L118" s="18" t="s">
        <v>518</v>
      </c>
      <c r="M118" s="32" t="s">
        <v>603</v>
      </c>
      <c r="N118" s="27">
        <v>11</v>
      </c>
      <c r="O118" s="27">
        <v>5</v>
      </c>
      <c r="P118" s="18">
        <f t="shared" si="2"/>
        <v>6</v>
      </c>
      <c r="Q118" s="27">
        <v>1</v>
      </c>
      <c r="R118" s="27">
        <v>78</v>
      </c>
      <c r="S118" s="27">
        <v>320</v>
      </c>
      <c r="T118" s="27">
        <v>1</v>
      </c>
      <c r="U118" s="27">
        <v>6</v>
      </c>
      <c r="V118" s="27">
        <v>15</v>
      </c>
      <c r="W118" s="18" t="s">
        <v>604</v>
      </c>
      <c r="X118" s="32" t="s">
        <v>605</v>
      </c>
      <c r="Y118" s="27"/>
    </row>
    <row r="119" s="6" customFormat="1" ht="50" customHeight="1" spans="1:25">
      <c r="A119" s="18">
        <v>114</v>
      </c>
      <c r="B119" s="37" t="s">
        <v>80</v>
      </c>
      <c r="C119" s="18" t="s">
        <v>90</v>
      </c>
      <c r="D119" s="27" t="s">
        <v>91</v>
      </c>
      <c r="E119" s="32" t="s">
        <v>472</v>
      </c>
      <c r="F119" s="18" t="s">
        <v>541</v>
      </c>
      <c r="G119" s="18" t="s">
        <v>606</v>
      </c>
      <c r="H119" s="18" t="s">
        <v>596</v>
      </c>
      <c r="I119" s="18" t="s">
        <v>607</v>
      </c>
      <c r="J119" s="32" t="s">
        <v>608</v>
      </c>
      <c r="K119" s="32" t="s">
        <v>609</v>
      </c>
      <c r="L119" s="18" t="s">
        <v>541</v>
      </c>
      <c r="M119" s="18" t="s">
        <v>610</v>
      </c>
      <c r="N119" s="27">
        <v>6.5</v>
      </c>
      <c r="O119" s="27">
        <v>5</v>
      </c>
      <c r="P119" s="18">
        <f t="shared" si="2"/>
        <v>1.5</v>
      </c>
      <c r="Q119" s="27">
        <v>1</v>
      </c>
      <c r="R119" s="27">
        <v>22</v>
      </c>
      <c r="S119" s="27">
        <v>69</v>
      </c>
      <c r="T119" s="27">
        <v>0</v>
      </c>
      <c r="U119" s="27">
        <v>1</v>
      </c>
      <c r="V119" s="27">
        <v>1</v>
      </c>
      <c r="W119" s="18" t="s">
        <v>611</v>
      </c>
      <c r="X119" s="18" t="s">
        <v>612</v>
      </c>
      <c r="Y119" s="27"/>
    </row>
    <row r="120" s="6" customFormat="1" ht="50" customHeight="1" spans="1:25">
      <c r="A120" s="18">
        <v>115</v>
      </c>
      <c r="B120" s="37" t="s">
        <v>80</v>
      </c>
      <c r="C120" s="27" t="s">
        <v>238</v>
      </c>
      <c r="D120" s="27" t="s">
        <v>493</v>
      </c>
      <c r="E120" s="32" t="s">
        <v>472</v>
      </c>
      <c r="F120" s="32" t="s">
        <v>524</v>
      </c>
      <c r="G120" s="32" t="s">
        <v>613</v>
      </c>
      <c r="H120" s="27" t="s">
        <v>180</v>
      </c>
      <c r="I120" s="32" t="s">
        <v>524</v>
      </c>
      <c r="J120" s="32" t="s">
        <v>614</v>
      </c>
      <c r="K120" s="19">
        <v>20251230</v>
      </c>
      <c r="L120" s="32" t="s">
        <v>524</v>
      </c>
      <c r="M120" s="32" t="s">
        <v>615</v>
      </c>
      <c r="N120" s="27">
        <v>55</v>
      </c>
      <c r="O120" s="27">
        <v>45</v>
      </c>
      <c r="P120" s="18">
        <f t="shared" si="2"/>
        <v>10</v>
      </c>
      <c r="Q120" s="27">
        <v>1</v>
      </c>
      <c r="R120" s="27">
        <v>469</v>
      </c>
      <c r="S120" s="27">
        <v>1104</v>
      </c>
      <c r="T120" s="27">
        <v>1</v>
      </c>
      <c r="U120" s="27">
        <v>31</v>
      </c>
      <c r="V120" s="27">
        <v>48</v>
      </c>
      <c r="W120" s="27" t="s">
        <v>616</v>
      </c>
      <c r="X120" s="27" t="s">
        <v>617</v>
      </c>
      <c r="Y120" s="27"/>
    </row>
    <row r="121" s="6" customFormat="1" ht="50" customHeight="1" spans="1:25">
      <c r="A121" s="18">
        <v>116</v>
      </c>
      <c r="B121" s="32" t="s">
        <v>80</v>
      </c>
      <c r="C121" s="18" t="s">
        <v>90</v>
      </c>
      <c r="D121" s="27" t="s">
        <v>91</v>
      </c>
      <c r="E121" s="32" t="s">
        <v>472</v>
      </c>
      <c r="F121" s="32" t="s">
        <v>541</v>
      </c>
      <c r="G121" s="32" t="s">
        <v>618</v>
      </c>
      <c r="H121" s="18" t="s">
        <v>619</v>
      </c>
      <c r="I121" s="18" t="s">
        <v>541</v>
      </c>
      <c r="J121" s="27" t="s">
        <v>620</v>
      </c>
      <c r="K121" s="27" t="s">
        <v>621</v>
      </c>
      <c r="L121" s="18" t="s">
        <v>541</v>
      </c>
      <c r="M121" s="18" t="s">
        <v>622</v>
      </c>
      <c r="N121" s="27">
        <v>6</v>
      </c>
      <c r="O121" s="27">
        <v>5</v>
      </c>
      <c r="P121" s="18">
        <f t="shared" si="2"/>
        <v>1</v>
      </c>
      <c r="Q121" s="27">
        <v>1</v>
      </c>
      <c r="R121" s="27">
        <v>1040</v>
      </c>
      <c r="S121" s="27">
        <v>3670</v>
      </c>
      <c r="T121" s="27">
        <v>1</v>
      </c>
      <c r="U121" s="27">
        <v>50</v>
      </c>
      <c r="V121" s="27">
        <v>152</v>
      </c>
      <c r="W121" s="18" t="s">
        <v>623</v>
      </c>
      <c r="X121" s="18" t="s">
        <v>624</v>
      </c>
      <c r="Y121" s="27"/>
    </row>
    <row r="122" s="4" customFormat="1" ht="50" customHeight="1" spans="1:25">
      <c r="A122" s="18">
        <v>117</v>
      </c>
      <c r="B122" s="18" t="s">
        <v>80</v>
      </c>
      <c r="C122" s="18" t="s">
        <v>81</v>
      </c>
      <c r="D122" s="18" t="s">
        <v>625</v>
      </c>
      <c r="E122" s="18" t="s">
        <v>626</v>
      </c>
      <c r="F122" s="18" t="s">
        <v>627</v>
      </c>
      <c r="G122" s="18" t="s">
        <v>146</v>
      </c>
      <c r="H122" s="18" t="s">
        <v>101</v>
      </c>
      <c r="I122" s="18" t="s">
        <v>627</v>
      </c>
      <c r="J122" s="18" t="s">
        <v>628</v>
      </c>
      <c r="K122" s="18" t="s">
        <v>401</v>
      </c>
      <c r="L122" s="18" t="s">
        <v>626</v>
      </c>
      <c r="M122" s="18" t="s">
        <v>629</v>
      </c>
      <c r="N122" s="18">
        <v>19.19</v>
      </c>
      <c r="O122" s="18">
        <v>19.19</v>
      </c>
      <c r="P122" s="18">
        <f t="shared" si="2"/>
        <v>0</v>
      </c>
      <c r="Q122" s="18">
        <v>3</v>
      </c>
      <c r="R122" s="18">
        <v>144</v>
      </c>
      <c r="S122" s="18">
        <v>398</v>
      </c>
      <c r="T122" s="18">
        <v>0</v>
      </c>
      <c r="U122" s="18">
        <v>144</v>
      </c>
      <c r="V122" s="18">
        <v>398</v>
      </c>
      <c r="W122" s="18" t="s">
        <v>630</v>
      </c>
      <c r="X122" s="18" t="s">
        <v>631</v>
      </c>
      <c r="Y122" s="18"/>
    </row>
    <row r="123" s="4" customFormat="1" ht="50" customHeight="1" spans="1:25">
      <c r="A123" s="18">
        <v>118</v>
      </c>
      <c r="B123" s="18" t="s">
        <v>80</v>
      </c>
      <c r="C123" s="18" t="s">
        <v>81</v>
      </c>
      <c r="D123" s="18" t="s">
        <v>632</v>
      </c>
      <c r="E123" s="18" t="s">
        <v>626</v>
      </c>
      <c r="F123" s="18" t="s">
        <v>627</v>
      </c>
      <c r="G123" s="18" t="s">
        <v>146</v>
      </c>
      <c r="H123" s="18" t="s">
        <v>101</v>
      </c>
      <c r="I123" s="18" t="s">
        <v>627</v>
      </c>
      <c r="J123" s="18" t="s">
        <v>628</v>
      </c>
      <c r="K123" s="18" t="s">
        <v>401</v>
      </c>
      <c r="L123" s="18" t="s">
        <v>626</v>
      </c>
      <c r="M123" s="18" t="s">
        <v>629</v>
      </c>
      <c r="N123" s="18">
        <v>6</v>
      </c>
      <c r="O123" s="18">
        <v>6</v>
      </c>
      <c r="P123" s="18">
        <f t="shared" si="2"/>
        <v>0</v>
      </c>
      <c r="Q123" s="18">
        <v>3</v>
      </c>
      <c r="R123" s="18">
        <v>144</v>
      </c>
      <c r="S123" s="18">
        <v>398</v>
      </c>
      <c r="T123" s="18">
        <v>0</v>
      </c>
      <c r="U123" s="18">
        <v>144</v>
      </c>
      <c r="V123" s="18">
        <v>398</v>
      </c>
      <c r="W123" s="18" t="s">
        <v>630</v>
      </c>
      <c r="X123" s="18" t="s">
        <v>631</v>
      </c>
      <c r="Y123" s="18"/>
    </row>
    <row r="124" s="4" customFormat="1" ht="50" customHeight="1" spans="1:25">
      <c r="A124" s="18">
        <v>119</v>
      </c>
      <c r="B124" s="18" t="s">
        <v>160</v>
      </c>
      <c r="C124" s="18" t="s">
        <v>161</v>
      </c>
      <c r="D124" s="18" t="s">
        <v>321</v>
      </c>
      <c r="E124" s="18" t="s">
        <v>626</v>
      </c>
      <c r="F124" s="18" t="s">
        <v>633</v>
      </c>
      <c r="G124" s="18" t="s">
        <v>634</v>
      </c>
      <c r="H124" s="18" t="s">
        <v>101</v>
      </c>
      <c r="I124" s="18" t="s">
        <v>635</v>
      </c>
      <c r="J124" s="18" t="s">
        <v>628</v>
      </c>
      <c r="K124" s="18" t="s">
        <v>329</v>
      </c>
      <c r="L124" s="18" t="s">
        <v>626</v>
      </c>
      <c r="M124" s="27" t="s">
        <v>636</v>
      </c>
      <c r="N124" s="27">
        <v>5</v>
      </c>
      <c r="O124" s="18">
        <v>5</v>
      </c>
      <c r="P124" s="18">
        <f t="shared" si="2"/>
        <v>0</v>
      </c>
      <c r="Q124" s="18">
        <v>1</v>
      </c>
      <c r="R124" s="18">
        <v>43</v>
      </c>
      <c r="S124" s="18">
        <v>115</v>
      </c>
      <c r="T124" s="18">
        <v>0</v>
      </c>
      <c r="U124" s="18">
        <v>2</v>
      </c>
      <c r="V124" s="18">
        <v>5</v>
      </c>
      <c r="W124" s="18" t="s">
        <v>637</v>
      </c>
      <c r="X124" s="18" t="s">
        <v>631</v>
      </c>
      <c r="Y124" s="18"/>
    </row>
    <row r="125" s="4" customFormat="1" ht="50" customHeight="1" spans="1:25">
      <c r="A125" s="18">
        <v>120</v>
      </c>
      <c r="B125" s="18" t="s">
        <v>80</v>
      </c>
      <c r="C125" s="18" t="s">
        <v>90</v>
      </c>
      <c r="D125" s="18" t="s">
        <v>91</v>
      </c>
      <c r="E125" s="18" t="s">
        <v>626</v>
      </c>
      <c r="F125" s="18" t="s">
        <v>633</v>
      </c>
      <c r="G125" s="18" t="s">
        <v>638</v>
      </c>
      <c r="H125" s="18" t="s">
        <v>101</v>
      </c>
      <c r="I125" s="18" t="s">
        <v>639</v>
      </c>
      <c r="J125" s="18" t="s">
        <v>640</v>
      </c>
      <c r="K125" s="18" t="s">
        <v>641</v>
      </c>
      <c r="L125" s="18" t="s">
        <v>626</v>
      </c>
      <c r="M125" s="18" t="s">
        <v>642</v>
      </c>
      <c r="N125" s="18">
        <v>5</v>
      </c>
      <c r="O125" s="18">
        <v>5</v>
      </c>
      <c r="P125" s="18">
        <f t="shared" si="2"/>
        <v>0</v>
      </c>
      <c r="Q125" s="18">
        <v>1</v>
      </c>
      <c r="R125" s="18">
        <v>156</v>
      </c>
      <c r="S125" s="18">
        <v>427</v>
      </c>
      <c r="T125" s="18">
        <v>0</v>
      </c>
      <c r="U125" s="18">
        <v>10</v>
      </c>
      <c r="V125" s="18">
        <v>23</v>
      </c>
      <c r="W125" s="18" t="s">
        <v>642</v>
      </c>
      <c r="X125" s="18" t="s">
        <v>631</v>
      </c>
      <c r="Y125" s="18"/>
    </row>
    <row r="126" s="4" customFormat="1" ht="50" customHeight="1" spans="1:25">
      <c r="A126" s="18">
        <v>121</v>
      </c>
      <c r="B126" s="18" t="s">
        <v>80</v>
      </c>
      <c r="C126" s="18" t="s">
        <v>90</v>
      </c>
      <c r="D126" s="18" t="s">
        <v>91</v>
      </c>
      <c r="E126" s="18" t="s">
        <v>626</v>
      </c>
      <c r="F126" s="18" t="s">
        <v>643</v>
      </c>
      <c r="G126" s="18" t="s">
        <v>644</v>
      </c>
      <c r="H126" s="18" t="s">
        <v>101</v>
      </c>
      <c r="I126" s="18" t="s">
        <v>645</v>
      </c>
      <c r="J126" s="18" t="s">
        <v>646</v>
      </c>
      <c r="K126" s="18" t="s">
        <v>647</v>
      </c>
      <c r="L126" s="18" t="s">
        <v>626</v>
      </c>
      <c r="M126" s="18" t="s">
        <v>648</v>
      </c>
      <c r="N126" s="18">
        <v>12</v>
      </c>
      <c r="O126" s="18">
        <v>5</v>
      </c>
      <c r="P126" s="18">
        <f t="shared" si="2"/>
        <v>7</v>
      </c>
      <c r="Q126" s="18">
        <v>1</v>
      </c>
      <c r="R126" s="18">
        <v>33</v>
      </c>
      <c r="S126" s="18">
        <v>96</v>
      </c>
      <c r="T126" s="18">
        <v>0</v>
      </c>
      <c r="U126" s="18">
        <v>5</v>
      </c>
      <c r="V126" s="18">
        <v>13</v>
      </c>
      <c r="W126" s="18" t="s">
        <v>649</v>
      </c>
      <c r="X126" s="18" t="s">
        <v>631</v>
      </c>
      <c r="Y126" s="18"/>
    </row>
    <row r="127" s="4" customFormat="1" ht="50" customHeight="1" spans="1:25">
      <c r="A127" s="18">
        <v>122</v>
      </c>
      <c r="B127" s="18" t="s">
        <v>80</v>
      </c>
      <c r="C127" s="18" t="s">
        <v>81</v>
      </c>
      <c r="D127" s="18" t="s">
        <v>650</v>
      </c>
      <c r="E127" s="18" t="s">
        <v>626</v>
      </c>
      <c r="F127" s="18" t="s">
        <v>643</v>
      </c>
      <c r="G127" s="18" t="s">
        <v>651</v>
      </c>
      <c r="H127" s="18" t="s">
        <v>101</v>
      </c>
      <c r="I127" s="18" t="s">
        <v>643</v>
      </c>
      <c r="J127" s="18" t="s">
        <v>652</v>
      </c>
      <c r="K127" s="18" t="s">
        <v>653</v>
      </c>
      <c r="L127" s="18" t="s">
        <v>626</v>
      </c>
      <c r="M127" s="18" t="s">
        <v>654</v>
      </c>
      <c r="N127" s="18">
        <v>130</v>
      </c>
      <c r="O127" s="18">
        <v>50</v>
      </c>
      <c r="P127" s="18">
        <f t="shared" si="2"/>
        <v>80</v>
      </c>
      <c r="Q127" s="18">
        <v>1</v>
      </c>
      <c r="R127" s="18">
        <v>82</v>
      </c>
      <c r="S127" s="18">
        <v>203</v>
      </c>
      <c r="T127" s="18">
        <v>0</v>
      </c>
      <c r="U127" s="18">
        <v>6</v>
      </c>
      <c r="V127" s="18">
        <v>15</v>
      </c>
      <c r="W127" s="18" t="s">
        <v>655</v>
      </c>
      <c r="X127" s="18" t="s">
        <v>631</v>
      </c>
      <c r="Y127" s="18"/>
    </row>
    <row r="128" s="4" customFormat="1" ht="50" customHeight="1" spans="1:25">
      <c r="A128" s="18">
        <v>123</v>
      </c>
      <c r="B128" s="18" t="s">
        <v>80</v>
      </c>
      <c r="C128" s="18" t="s">
        <v>90</v>
      </c>
      <c r="D128" s="18" t="s">
        <v>91</v>
      </c>
      <c r="E128" s="18" t="s">
        <v>626</v>
      </c>
      <c r="F128" s="18" t="s">
        <v>643</v>
      </c>
      <c r="G128" s="18" t="s">
        <v>656</v>
      </c>
      <c r="H128" s="18" t="s">
        <v>101</v>
      </c>
      <c r="I128" s="18" t="s">
        <v>657</v>
      </c>
      <c r="J128" s="18" t="s">
        <v>401</v>
      </c>
      <c r="K128" s="18" t="s">
        <v>658</v>
      </c>
      <c r="L128" s="18" t="s">
        <v>626</v>
      </c>
      <c r="M128" s="18" t="s">
        <v>659</v>
      </c>
      <c r="N128" s="18">
        <v>5</v>
      </c>
      <c r="O128" s="18">
        <v>5</v>
      </c>
      <c r="P128" s="18">
        <f t="shared" si="2"/>
        <v>0</v>
      </c>
      <c r="Q128" s="18">
        <v>1</v>
      </c>
      <c r="R128" s="18">
        <v>132</v>
      </c>
      <c r="S128" s="18">
        <v>389</v>
      </c>
      <c r="T128" s="18">
        <v>0</v>
      </c>
      <c r="U128" s="18">
        <v>9</v>
      </c>
      <c r="V128" s="18">
        <v>22</v>
      </c>
      <c r="W128" s="18" t="s">
        <v>659</v>
      </c>
      <c r="X128" s="18" t="s">
        <v>631</v>
      </c>
      <c r="Y128" s="18"/>
    </row>
    <row r="129" s="3" customFormat="1" ht="50" customHeight="1" spans="1:25">
      <c r="A129" s="18">
        <v>124</v>
      </c>
      <c r="B129" s="18" t="s">
        <v>80</v>
      </c>
      <c r="C129" s="18" t="s">
        <v>81</v>
      </c>
      <c r="D129" s="18" t="s">
        <v>98</v>
      </c>
      <c r="E129" s="18" t="s">
        <v>660</v>
      </c>
      <c r="F129" s="18" t="s">
        <v>661</v>
      </c>
      <c r="G129" s="18" t="s">
        <v>662</v>
      </c>
      <c r="H129" s="18" t="s">
        <v>101</v>
      </c>
      <c r="I129" s="18" t="s">
        <v>661</v>
      </c>
      <c r="J129" s="20">
        <v>45778</v>
      </c>
      <c r="K129" s="20">
        <v>45870</v>
      </c>
      <c r="L129" s="18" t="s">
        <v>663</v>
      </c>
      <c r="M129" s="18" t="s">
        <v>664</v>
      </c>
      <c r="N129" s="18">
        <v>7</v>
      </c>
      <c r="O129" s="18">
        <v>7</v>
      </c>
      <c r="P129" s="18">
        <f t="shared" si="2"/>
        <v>0</v>
      </c>
      <c r="Q129" s="18">
        <v>1</v>
      </c>
      <c r="R129" s="18">
        <v>36</v>
      </c>
      <c r="S129" s="18">
        <v>120</v>
      </c>
      <c r="T129" s="18">
        <v>1</v>
      </c>
      <c r="U129" s="18">
        <v>3</v>
      </c>
      <c r="V129" s="18">
        <v>9</v>
      </c>
      <c r="W129" s="18" t="s">
        <v>665</v>
      </c>
      <c r="X129" s="18" t="s">
        <v>666</v>
      </c>
      <c r="Y129" s="18"/>
    </row>
    <row r="130" s="3" customFormat="1" ht="50" customHeight="1" spans="1:25">
      <c r="A130" s="18">
        <v>125</v>
      </c>
      <c r="B130" s="18" t="s">
        <v>80</v>
      </c>
      <c r="C130" s="18" t="s">
        <v>81</v>
      </c>
      <c r="D130" s="18" t="s">
        <v>98</v>
      </c>
      <c r="E130" s="18" t="s">
        <v>660</v>
      </c>
      <c r="F130" s="18" t="s">
        <v>661</v>
      </c>
      <c r="G130" s="18" t="s">
        <v>667</v>
      </c>
      <c r="H130" s="18" t="s">
        <v>101</v>
      </c>
      <c r="I130" s="18" t="s">
        <v>661</v>
      </c>
      <c r="J130" s="20">
        <v>45779</v>
      </c>
      <c r="K130" s="20">
        <v>45871</v>
      </c>
      <c r="L130" s="18" t="s">
        <v>663</v>
      </c>
      <c r="M130" s="18" t="s">
        <v>668</v>
      </c>
      <c r="N130" s="18">
        <v>3</v>
      </c>
      <c r="O130" s="18">
        <v>3</v>
      </c>
      <c r="P130" s="18">
        <f t="shared" si="2"/>
        <v>0</v>
      </c>
      <c r="Q130" s="18">
        <v>1</v>
      </c>
      <c r="R130" s="18">
        <v>64</v>
      </c>
      <c r="S130" s="18">
        <v>200</v>
      </c>
      <c r="T130" s="18">
        <v>1</v>
      </c>
      <c r="U130" s="18">
        <v>3</v>
      </c>
      <c r="V130" s="18">
        <v>8</v>
      </c>
      <c r="W130" s="18" t="s">
        <v>665</v>
      </c>
      <c r="X130" s="18" t="s">
        <v>666</v>
      </c>
      <c r="Y130" s="18"/>
    </row>
    <row r="131" s="3" customFormat="1" ht="50" customHeight="1" spans="1:25">
      <c r="A131" s="18">
        <v>126</v>
      </c>
      <c r="B131" s="18" t="s">
        <v>80</v>
      </c>
      <c r="C131" s="18" t="s">
        <v>81</v>
      </c>
      <c r="D131" s="18" t="s">
        <v>98</v>
      </c>
      <c r="E131" s="18" t="s">
        <v>660</v>
      </c>
      <c r="F131" s="18" t="s">
        <v>669</v>
      </c>
      <c r="G131" s="18" t="s">
        <v>670</v>
      </c>
      <c r="H131" s="18" t="s">
        <v>101</v>
      </c>
      <c r="I131" s="18" t="s">
        <v>669</v>
      </c>
      <c r="J131" s="20">
        <v>45780</v>
      </c>
      <c r="K131" s="20">
        <v>45872</v>
      </c>
      <c r="L131" s="18" t="s">
        <v>671</v>
      </c>
      <c r="M131" s="18" t="s">
        <v>672</v>
      </c>
      <c r="N131" s="18">
        <v>10</v>
      </c>
      <c r="O131" s="18">
        <v>10</v>
      </c>
      <c r="P131" s="18">
        <f t="shared" si="2"/>
        <v>0</v>
      </c>
      <c r="Q131" s="18">
        <v>1</v>
      </c>
      <c r="R131" s="18">
        <v>17</v>
      </c>
      <c r="S131" s="18">
        <v>60</v>
      </c>
      <c r="T131" s="18">
        <v>0</v>
      </c>
      <c r="U131" s="18">
        <v>5</v>
      </c>
      <c r="V131" s="18">
        <v>17</v>
      </c>
      <c r="W131" s="18" t="s">
        <v>211</v>
      </c>
      <c r="X131" s="18" t="s">
        <v>666</v>
      </c>
      <c r="Y131" s="18"/>
    </row>
    <row r="132" s="3" customFormat="1" ht="50" customHeight="1" spans="1:25">
      <c r="A132" s="18">
        <v>127</v>
      </c>
      <c r="B132" s="18" t="s">
        <v>80</v>
      </c>
      <c r="C132" s="18" t="s">
        <v>81</v>
      </c>
      <c r="D132" s="18" t="s">
        <v>146</v>
      </c>
      <c r="E132" s="18" t="s">
        <v>660</v>
      </c>
      <c r="F132" s="18" t="s">
        <v>673</v>
      </c>
      <c r="G132" s="18" t="s">
        <v>674</v>
      </c>
      <c r="H132" s="18" t="s">
        <v>101</v>
      </c>
      <c r="I132" s="18" t="s">
        <v>673</v>
      </c>
      <c r="J132" s="20" t="s">
        <v>675</v>
      </c>
      <c r="K132" s="20" t="s">
        <v>676</v>
      </c>
      <c r="L132" s="18" t="s">
        <v>677</v>
      </c>
      <c r="M132" s="18" t="s">
        <v>678</v>
      </c>
      <c r="N132" s="18">
        <v>53.24</v>
      </c>
      <c r="O132" s="18">
        <v>53.24</v>
      </c>
      <c r="P132" s="18">
        <f t="shared" si="2"/>
        <v>0</v>
      </c>
      <c r="Q132" s="18">
        <v>7</v>
      </c>
      <c r="R132" s="18">
        <v>300</v>
      </c>
      <c r="S132" s="18">
        <v>1100</v>
      </c>
      <c r="T132" s="18">
        <v>1</v>
      </c>
      <c r="U132" s="18">
        <v>300</v>
      </c>
      <c r="V132" s="18">
        <v>1100</v>
      </c>
      <c r="W132" s="18" t="s">
        <v>679</v>
      </c>
      <c r="X132" s="18" t="s">
        <v>666</v>
      </c>
      <c r="Y132" s="18"/>
    </row>
    <row r="133" s="3" customFormat="1" ht="50" customHeight="1" spans="1:25">
      <c r="A133" s="18">
        <v>128</v>
      </c>
      <c r="B133" s="18" t="s">
        <v>80</v>
      </c>
      <c r="C133" s="18" t="s">
        <v>90</v>
      </c>
      <c r="D133" s="18" t="s">
        <v>91</v>
      </c>
      <c r="E133" s="18" t="s">
        <v>660</v>
      </c>
      <c r="F133" s="18" t="s">
        <v>680</v>
      </c>
      <c r="G133" s="18" t="s">
        <v>681</v>
      </c>
      <c r="H133" s="18" t="s">
        <v>101</v>
      </c>
      <c r="I133" s="18" t="s">
        <v>682</v>
      </c>
      <c r="J133" s="20">
        <v>45901</v>
      </c>
      <c r="K133" s="20">
        <v>45931</v>
      </c>
      <c r="L133" s="18" t="s">
        <v>683</v>
      </c>
      <c r="M133" s="18" t="s">
        <v>684</v>
      </c>
      <c r="N133" s="18">
        <v>7</v>
      </c>
      <c r="O133" s="18">
        <v>5</v>
      </c>
      <c r="P133" s="18">
        <f t="shared" si="2"/>
        <v>2</v>
      </c>
      <c r="Q133" s="18">
        <v>1</v>
      </c>
      <c r="R133" s="18">
        <v>450</v>
      </c>
      <c r="S133" s="18">
        <v>1523</v>
      </c>
      <c r="T133" s="18">
        <v>0</v>
      </c>
      <c r="U133" s="18">
        <v>5</v>
      </c>
      <c r="V133" s="18">
        <v>13</v>
      </c>
      <c r="W133" s="18" t="s">
        <v>665</v>
      </c>
      <c r="X133" s="18" t="s">
        <v>666</v>
      </c>
      <c r="Y133" s="18"/>
    </row>
    <row r="134" s="3" customFormat="1" ht="50" customHeight="1" spans="1:25">
      <c r="A134" s="18">
        <v>129</v>
      </c>
      <c r="B134" s="18" t="s">
        <v>80</v>
      </c>
      <c r="C134" s="18" t="s">
        <v>81</v>
      </c>
      <c r="D134" s="18" t="s">
        <v>236</v>
      </c>
      <c r="E134" s="18" t="s">
        <v>660</v>
      </c>
      <c r="F134" s="18" t="s">
        <v>680</v>
      </c>
      <c r="G134" s="18" t="s">
        <v>685</v>
      </c>
      <c r="H134" s="18" t="s">
        <v>101</v>
      </c>
      <c r="I134" s="18" t="s">
        <v>680</v>
      </c>
      <c r="J134" s="20">
        <v>45809</v>
      </c>
      <c r="K134" s="20">
        <v>45809</v>
      </c>
      <c r="L134" s="18" t="s">
        <v>683</v>
      </c>
      <c r="M134" s="18" t="s">
        <v>686</v>
      </c>
      <c r="N134" s="18">
        <v>50</v>
      </c>
      <c r="O134" s="18">
        <v>50</v>
      </c>
      <c r="P134" s="18">
        <f t="shared" si="2"/>
        <v>0</v>
      </c>
      <c r="Q134" s="18">
        <v>1</v>
      </c>
      <c r="R134" s="18">
        <v>66</v>
      </c>
      <c r="S134" s="18">
        <v>200</v>
      </c>
      <c r="T134" s="18">
        <v>0</v>
      </c>
      <c r="U134" s="18">
        <v>15</v>
      </c>
      <c r="V134" s="18">
        <v>53</v>
      </c>
      <c r="W134" s="18" t="s">
        <v>211</v>
      </c>
      <c r="X134" s="18" t="s">
        <v>666</v>
      </c>
      <c r="Y134" s="18"/>
    </row>
    <row r="135" s="3" customFormat="1" ht="50" customHeight="1" spans="1:25">
      <c r="A135" s="18">
        <v>130</v>
      </c>
      <c r="B135" s="18" t="s">
        <v>80</v>
      </c>
      <c r="C135" s="18" t="s">
        <v>90</v>
      </c>
      <c r="D135" s="18" t="s">
        <v>91</v>
      </c>
      <c r="E135" s="18" t="s">
        <v>660</v>
      </c>
      <c r="F135" s="18" t="s">
        <v>661</v>
      </c>
      <c r="G135" s="18" t="s">
        <v>687</v>
      </c>
      <c r="H135" s="18" t="s">
        <v>101</v>
      </c>
      <c r="I135" s="18" t="s">
        <v>661</v>
      </c>
      <c r="J135" s="38">
        <v>45865</v>
      </c>
      <c r="K135" s="39">
        <v>45930</v>
      </c>
      <c r="L135" s="18" t="s">
        <v>663</v>
      </c>
      <c r="M135" s="18" t="s">
        <v>688</v>
      </c>
      <c r="N135" s="18">
        <v>6</v>
      </c>
      <c r="O135" s="18">
        <v>6</v>
      </c>
      <c r="P135" s="18">
        <f t="shared" si="2"/>
        <v>0</v>
      </c>
      <c r="Q135" s="18">
        <v>1</v>
      </c>
      <c r="R135" s="18">
        <v>63</v>
      </c>
      <c r="S135" s="18">
        <v>200</v>
      </c>
      <c r="T135" s="18">
        <v>1</v>
      </c>
      <c r="U135" s="18">
        <v>12</v>
      </c>
      <c r="V135" s="18">
        <v>38</v>
      </c>
      <c r="W135" s="18" t="s">
        <v>665</v>
      </c>
      <c r="X135" s="18" t="s">
        <v>666</v>
      </c>
      <c r="Y135" s="18"/>
    </row>
    <row r="136" s="3" customFormat="1" ht="50" customHeight="1" spans="1:25">
      <c r="A136" s="18">
        <v>131</v>
      </c>
      <c r="B136" s="18" t="s">
        <v>80</v>
      </c>
      <c r="C136" s="18" t="s">
        <v>90</v>
      </c>
      <c r="D136" s="18" t="s">
        <v>91</v>
      </c>
      <c r="E136" s="18" t="s">
        <v>660</v>
      </c>
      <c r="F136" s="18" t="s">
        <v>669</v>
      </c>
      <c r="G136" s="18" t="s">
        <v>689</v>
      </c>
      <c r="H136" s="18" t="s">
        <v>86</v>
      </c>
      <c r="I136" s="18" t="s">
        <v>669</v>
      </c>
      <c r="J136" s="20">
        <v>45865</v>
      </c>
      <c r="K136" s="20">
        <v>45930</v>
      </c>
      <c r="L136" s="18" t="s">
        <v>671</v>
      </c>
      <c r="M136" s="18" t="s">
        <v>690</v>
      </c>
      <c r="N136" s="18">
        <v>5</v>
      </c>
      <c r="O136" s="18">
        <v>4</v>
      </c>
      <c r="P136" s="18">
        <f t="shared" si="2"/>
        <v>1</v>
      </c>
      <c r="Q136" s="18">
        <v>1</v>
      </c>
      <c r="R136" s="18">
        <v>68</v>
      </c>
      <c r="S136" s="18">
        <v>200</v>
      </c>
      <c r="T136" s="18">
        <v>0</v>
      </c>
      <c r="U136" s="18">
        <v>8</v>
      </c>
      <c r="V136" s="18">
        <v>30</v>
      </c>
      <c r="W136" s="18" t="s">
        <v>665</v>
      </c>
      <c r="X136" s="18" t="s">
        <v>666</v>
      </c>
      <c r="Y136" s="18"/>
    </row>
    <row r="137" s="3" customFormat="1" ht="50" customHeight="1" spans="1:25">
      <c r="A137" s="18">
        <v>132</v>
      </c>
      <c r="B137" s="18" t="s">
        <v>80</v>
      </c>
      <c r="C137" s="18" t="s">
        <v>90</v>
      </c>
      <c r="D137" s="18" t="s">
        <v>691</v>
      </c>
      <c r="E137" s="18" t="s">
        <v>660</v>
      </c>
      <c r="F137" s="18" t="s">
        <v>692</v>
      </c>
      <c r="G137" s="18" t="s">
        <v>693</v>
      </c>
      <c r="H137" s="18" t="s">
        <v>101</v>
      </c>
      <c r="I137" s="18" t="s">
        <v>692</v>
      </c>
      <c r="J137" s="38">
        <v>45865</v>
      </c>
      <c r="K137" s="39">
        <v>45930</v>
      </c>
      <c r="L137" s="18" t="s">
        <v>692</v>
      </c>
      <c r="M137" s="18" t="s">
        <v>694</v>
      </c>
      <c r="N137" s="18">
        <v>10</v>
      </c>
      <c r="O137" s="18">
        <v>10</v>
      </c>
      <c r="P137" s="18">
        <f t="shared" si="2"/>
        <v>0</v>
      </c>
      <c r="Q137" s="18">
        <v>1</v>
      </c>
      <c r="R137" s="18">
        <v>17</v>
      </c>
      <c r="S137" s="18">
        <v>60</v>
      </c>
      <c r="T137" s="18">
        <v>0</v>
      </c>
      <c r="U137" s="18">
        <v>2</v>
      </c>
      <c r="V137" s="18">
        <v>7</v>
      </c>
      <c r="W137" s="18" t="s">
        <v>695</v>
      </c>
      <c r="X137" s="18" t="s">
        <v>666</v>
      </c>
      <c r="Y137" s="18"/>
    </row>
    <row r="138" s="3" customFormat="1" ht="50" customHeight="1" spans="1:25">
      <c r="A138" s="18">
        <v>133</v>
      </c>
      <c r="B138" s="18" t="s">
        <v>80</v>
      </c>
      <c r="C138" s="18" t="s">
        <v>90</v>
      </c>
      <c r="D138" s="18" t="s">
        <v>91</v>
      </c>
      <c r="E138" s="18" t="s">
        <v>660</v>
      </c>
      <c r="F138" s="18" t="s">
        <v>696</v>
      </c>
      <c r="G138" s="18" t="s">
        <v>697</v>
      </c>
      <c r="H138" s="18" t="s">
        <v>101</v>
      </c>
      <c r="I138" s="18" t="s">
        <v>698</v>
      </c>
      <c r="J138" s="18">
        <v>2025.09</v>
      </c>
      <c r="K138" s="18">
        <v>2025.11</v>
      </c>
      <c r="L138" s="18" t="s">
        <v>696</v>
      </c>
      <c r="M138" s="18" t="s">
        <v>699</v>
      </c>
      <c r="N138" s="18">
        <v>8</v>
      </c>
      <c r="O138" s="18">
        <v>5</v>
      </c>
      <c r="P138" s="18">
        <f t="shared" ref="P138:P201" si="3">N138-O138</f>
        <v>3</v>
      </c>
      <c r="Q138" s="18">
        <v>1</v>
      </c>
      <c r="R138" s="18">
        <v>60</v>
      </c>
      <c r="S138" s="18">
        <v>190</v>
      </c>
      <c r="T138" s="18">
        <v>0</v>
      </c>
      <c r="U138" s="18">
        <v>11</v>
      </c>
      <c r="V138" s="18">
        <v>40</v>
      </c>
      <c r="W138" s="18" t="s">
        <v>700</v>
      </c>
      <c r="X138" s="18" t="s">
        <v>666</v>
      </c>
      <c r="Y138" s="18"/>
    </row>
    <row r="139" s="3" customFormat="1" ht="50" customHeight="1" spans="1:25">
      <c r="A139" s="18">
        <v>134</v>
      </c>
      <c r="B139" s="18" t="s">
        <v>80</v>
      </c>
      <c r="C139" s="18" t="s">
        <v>90</v>
      </c>
      <c r="D139" s="18" t="s">
        <v>91</v>
      </c>
      <c r="E139" s="18" t="s">
        <v>660</v>
      </c>
      <c r="F139" s="18" t="s">
        <v>701</v>
      </c>
      <c r="G139" s="18" t="s">
        <v>702</v>
      </c>
      <c r="H139" s="18" t="s">
        <v>415</v>
      </c>
      <c r="I139" s="18" t="s">
        <v>703</v>
      </c>
      <c r="J139" s="19">
        <v>20250717</v>
      </c>
      <c r="K139" s="19">
        <v>2025.09</v>
      </c>
      <c r="L139" s="18" t="s">
        <v>701</v>
      </c>
      <c r="M139" s="18" t="s">
        <v>704</v>
      </c>
      <c r="N139" s="18">
        <v>6</v>
      </c>
      <c r="O139" s="18">
        <v>5</v>
      </c>
      <c r="P139" s="18">
        <f t="shared" si="3"/>
        <v>1</v>
      </c>
      <c r="Q139" s="18">
        <v>1</v>
      </c>
      <c r="R139" s="18">
        <v>2</v>
      </c>
      <c r="S139" s="18">
        <v>7</v>
      </c>
      <c r="T139" s="18">
        <v>0</v>
      </c>
      <c r="U139" s="18">
        <v>0</v>
      </c>
      <c r="V139" s="18">
        <v>0</v>
      </c>
      <c r="W139" s="18" t="s">
        <v>665</v>
      </c>
      <c r="X139" s="18" t="s">
        <v>666</v>
      </c>
      <c r="Y139" s="18"/>
    </row>
    <row r="140" s="3" customFormat="1" ht="50" customHeight="1" spans="1:25">
      <c r="A140" s="18">
        <v>135</v>
      </c>
      <c r="B140" s="18" t="s">
        <v>160</v>
      </c>
      <c r="C140" s="18" t="s">
        <v>161</v>
      </c>
      <c r="D140" s="18" t="s">
        <v>162</v>
      </c>
      <c r="E140" s="18" t="s">
        <v>660</v>
      </c>
      <c r="F140" s="18" t="s">
        <v>701</v>
      </c>
      <c r="G140" s="18" t="s">
        <v>705</v>
      </c>
      <c r="H140" s="18" t="s">
        <v>101</v>
      </c>
      <c r="I140" s="18" t="s">
        <v>706</v>
      </c>
      <c r="J140" s="40">
        <v>2025.08</v>
      </c>
      <c r="K140" s="18">
        <v>2025.09</v>
      </c>
      <c r="L140" s="18" t="s">
        <v>701</v>
      </c>
      <c r="M140" s="18" t="s">
        <v>707</v>
      </c>
      <c r="N140" s="18">
        <v>12</v>
      </c>
      <c r="O140" s="18">
        <v>3</v>
      </c>
      <c r="P140" s="18">
        <f t="shared" si="3"/>
        <v>9</v>
      </c>
      <c r="Q140" s="18">
        <v>1</v>
      </c>
      <c r="R140" s="18">
        <v>5</v>
      </c>
      <c r="S140" s="18">
        <v>17</v>
      </c>
      <c r="T140" s="18">
        <v>0</v>
      </c>
      <c r="U140" s="18">
        <v>0</v>
      </c>
      <c r="V140" s="18">
        <v>0</v>
      </c>
      <c r="W140" s="18" t="s">
        <v>708</v>
      </c>
      <c r="X140" s="18" t="s">
        <v>666</v>
      </c>
      <c r="Y140" s="18"/>
    </row>
    <row r="141" s="3" customFormat="1" ht="50" customHeight="1" spans="1:25">
      <c r="A141" s="18">
        <v>136</v>
      </c>
      <c r="B141" s="18" t="s">
        <v>160</v>
      </c>
      <c r="C141" s="18" t="s">
        <v>161</v>
      </c>
      <c r="D141" s="18" t="s">
        <v>162</v>
      </c>
      <c r="E141" s="18" t="s">
        <v>660</v>
      </c>
      <c r="F141" s="18" t="s">
        <v>709</v>
      </c>
      <c r="G141" s="18" t="s">
        <v>710</v>
      </c>
      <c r="H141" s="18" t="s">
        <v>101</v>
      </c>
      <c r="I141" s="18" t="s">
        <v>711</v>
      </c>
      <c r="J141" s="40">
        <v>2025.08</v>
      </c>
      <c r="K141" s="18">
        <v>2025.09</v>
      </c>
      <c r="L141" s="18" t="s">
        <v>712</v>
      </c>
      <c r="M141" s="18" t="s">
        <v>713</v>
      </c>
      <c r="N141" s="18">
        <v>11</v>
      </c>
      <c r="O141" s="18">
        <v>10</v>
      </c>
      <c r="P141" s="18">
        <f t="shared" si="3"/>
        <v>1</v>
      </c>
      <c r="Q141" s="18">
        <v>1</v>
      </c>
      <c r="R141" s="18">
        <v>24</v>
      </c>
      <c r="S141" s="18">
        <v>70</v>
      </c>
      <c r="T141" s="18">
        <v>0</v>
      </c>
      <c r="U141" s="18">
        <v>2</v>
      </c>
      <c r="V141" s="18">
        <v>6</v>
      </c>
      <c r="W141" s="18" t="s">
        <v>714</v>
      </c>
      <c r="X141" s="18" t="s">
        <v>666</v>
      </c>
      <c r="Y141" s="18"/>
    </row>
    <row r="142" s="3" customFormat="1" ht="50" customHeight="1" spans="1:25">
      <c r="A142" s="18">
        <v>137</v>
      </c>
      <c r="B142" s="18" t="s">
        <v>80</v>
      </c>
      <c r="C142" s="18" t="s">
        <v>90</v>
      </c>
      <c r="D142" s="18" t="s">
        <v>91</v>
      </c>
      <c r="E142" s="18" t="s">
        <v>660</v>
      </c>
      <c r="F142" s="18" t="s">
        <v>661</v>
      </c>
      <c r="G142" s="18" t="s">
        <v>715</v>
      </c>
      <c r="H142" s="18" t="s">
        <v>101</v>
      </c>
      <c r="I142" s="18" t="s">
        <v>716</v>
      </c>
      <c r="J142" s="18">
        <v>2025.09</v>
      </c>
      <c r="K142" s="18">
        <v>2025.11</v>
      </c>
      <c r="L142" s="18" t="s">
        <v>661</v>
      </c>
      <c r="M142" s="18" t="s">
        <v>717</v>
      </c>
      <c r="N142" s="18">
        <v>7</v>
      </c>
      <c r="O142" s="18">
        <v>7</v>
      </c>
      <c r="P142" s="18">
        <f t="shared" si="3"/>
        <v>0</v>
      </c>
      <c r="Q142" s="18">
        <v>1</v>
      </c>
      <c r="R142" s="18">
        <v>46</v>
      </c>
      <c r="S142" s="18">
        <v>128</v>
      </c>
      <c r="T142" s="18">
        <v>1</v>
      </c>
      <c r="U142" s="18">
        <v>4</v>
      </c>
      <c r="V142" s="18">
        <v>15</v>
      </c>
      <c r="W142" s="18" t="s">
        <v>700</v>
      </c>
      <c r="X142" s="18" t="s">
        <v>666</v>
      </c>
      <c r="Y142" s="18"/>
    </row>
    <row r="143" s="3" customFormat="1" ht="50" customHeight="1" spans="1:25">
      <c r="A143" s="18">
        <v>138</v>
      </c>
      <c r="B143" s="18" t="s">
        <v>160</v>
      </c>
      <c r="C143" s="18" t="s">
        <v>161</v>
      </c>
      <c r="D143" s="18" t="s">
        <v>162</v>
      </c>
      <c r="E143" s="18" t="s">
        <v>660</v>
      </c>
      <c r="F143" s="18" t="s">
        <v>680</v>
      </c>
      <c r="G143" s="18" t="s">
        <v>718</v>
      </c>
      <c r="H143" s="18" t="s">
        <v>101</v>
      </c>
      <c r="I143" s="18" t="s">
        <v>719</v>
      </c>
      <c r="J143" s="18" t="s">
        <v>676</v>
      </c>
      <c r="K143" s="18" t="s">
        <v>720</v>
      </c>
      <c r="L143" s="40" t="s">
        <v>680</v>
      </c>
      <c r="M143" s="18" t="s">
        <v>721</v>
      </c>
      <c r="N143" s="40">
        <v>3</v>
      </c>
      <c r="O143" s="41">
        <v>3</v>
      </c>
      <c r="P143" s="18">
        <f t="shared" si="3"/>
        <v>0</v>
      </c>
      <c r="Q143" s="18">
        <v>1</v>
      </c>
      <c r="R143" s="18">
        <v>451</v>
      </c>
      <c r="S143" s="18">
        <v>1543</v>
      </c>
      <c r="T143" s="18">
        <v>0</v>
      </c>
      <c r="U143" s="18">
        <v>25</v>
      </c>
      <c r="V143" s="18">
        <v>78</v>
      </c>
      <c r="W143" s="18" t="s">
        <v>722</v>
      </c>
      <c r="X143" s="18" t="s">
        <v>666</v>
      </c>
      <c r="Y143" s="18"/>
    </row>
    <row r="144" s="3" customFormat="1" ht="50" customHeight="1" spans="1:25">
      <c r="A144" s="18">
        <v>139</v>
      </c>
      <c r="B144" s="18" t="s">
        <v>80</v>
      </c>
      <c r="C144" s="18" t="s">
        <v>81</v>
      </c>
      <c r="D144" s="18" t="s">
        <v>98</v>
      </c>
      <c r="E144" s="18" t="s">
        <v>723</v>
      </c>
      <c r="F144" s="18" t="s">
        <v>724</v>
      </c>
      <c r="G144" s="18" t="s">
        <v>571</v>
      </c>
      <c r="H144" s="18" t="s">
        <v>86</v>
      </c>
      <c r="I144" s="18" t="s">
        <v>724</v>
      </c>
      <c r="J144" s="18">
        <v>2025.2</v>
      </c>
      <c r="K144" s="18">
        <v>2025.12</v>
      </c>
      <c r="L144" s="18" t="s">
        <v>723</v>
      </c>
      <c r="M144" s="18" t="s">
        <v>725</v>
      </c>
      <c r="N144" s="18">
        <v>8</v>
      </c>
      <c r="O144" s="18">
        <v>8</v>
      </c>
      <c r="P144" s="18">
        <f t="shared" si="3"/>
        <v>0</v>
      </c>
      <c r="Q144" s="18">
        <v>1</v>
      </c>
      <c r="R144" s="18">
        <v>832</v>
      </c>
      <c r="S144" s="18">
        <v>3049</v>
      </c>
      <c r="T144" s="18">
        <v>1</v>
      </c>
      <c r="U144" s="18">
        <v>65</v>
      </c>
      <c r="V144" s="18">
        <v>195</v>
      </c>
      <c r="W144" s="18" t="s">
        <v>726</v>
      </c>
      <c r="X144" s="18"/>
      <c r="Y144" s="18"/>
    </row>
    <row r="145" s="3" customFormat="1" ht="50" customHeight="1" spans="1:25">
      <c r="A145" s="18">
        <v>140</v>
      </c>
      <c r="B145" s="18" t="s">
        <v>160</v>
      </c>
      <c r="C145" s="18" t="s">
        <v>161</v>
      </c>
      <c r="D145" s="18" t="s">
        <v>162</v>
      </c>
      <c r="E145" s="18" t="s">
        <v>723</v>
      </c>
      <c r="F145" s="18" t="s">
        <v>727</v>
      </c>
      <c r="G145" s="18" t="s">
        <v>728</v>
      </c>
      <c r="H145" s="18" t="s">
        <v>101</v>
      </c>
      <c r="I145" s="18" t="s">
        <v>727</v>
      </c>
      <c r="J145" s="18">
        <v>2025.2</v>
      </c>
      <c r="K145" s="18">
        <v>2025.12</v>
      </c>
      <c r="L145" s="18" t="s">
        <v>723</v>
      </c>
      <c r="M145" s="18" t="s">
        <v>729</v>
      </c>
      <c r="N145" s="18">
        <v>13</v>
      </c>
      <c r="O145" s="18">
        <v>13</v>
      </c>
      <c r="P145" s="18">
        <f t="shared" si="3"/>
        <v>0</v>
      </c>
      <c r="Q145" s="18">
        <v>1</v>
      </c>
      <c r="R145" s="18">
        <v>629</v>
      </c>
      <c r="S145" s="18">
        <v>2249</v>
      </c>
      <c r="T145" s="18">
        <v>1</v>
      </c>
      <c r="U145" s="18">
        <v>46</v>
      </c>
      <c r="V145" s="18">
        <v>126</v>
      </c>
      <c r="W145" s="18" t="s">
        <v>730</v>
      </c>
      <c r="X145" s="18"/>
      <c r="Y145" s="18"/>
    </row>
    <row r="146" s="3" customFormat="1" ht="50" customHeight="1" spans="1:25">
      <c r="A146" s="18">
        <v>141</v>
      </c>
      <c r="B146" s="18" t="s">
        <v>80</v>
      </c>
      <c r="C146" s="18" t="s">
        <v>81</v>
      </c>
      <c r="D146" s="18" t="s">
        <v>98</v>
      </c>
      <c r="E146" s="18" t="s">
        <v>723</v>
      </c>
      <c r="F146" s="18" t="s">
        <v>727</v>
      </c>
      <c r="G146" s="18" t="s">
        <v>731</v>
      </c>
      <c r="H146" s="18" t="s">
        <v>86</v>
      </c>
      <c r="I146" s="18" t="s">
        <v>727</v>
      </c>
      <c r="J146" s="18">
        <v>2025.2</v>
      </c>
      <c r="K146" s="18">
        <v>2025.12</v>
      </c>
      <c r="L146" s="18" t="s">
        <v>723</v>
      </c>
      <c r="M146" s="18" t="s">
        <v>732</v>
      </c>
      <c r="N146" s="18">
        <v>10</v>
      </c>
      <c r="O146" s="18">
        <v>10</v>
      </c>
      <c r="P146" s="18">
        <f t="shared" si="3"/>
        <v>0</v>
      </c>
      <c r="Q146" s="18">
        <v>1</v>
      </c>
      <c r="R146" s="18">
        <v>629</v>
      </c>
      <c r="S146" s="18">
        <v>2249</v>
      </c>
      <c r="T146" s="18">
        <v>1</v>
      </c>
      <c r="U146" s="18">
        <v>46</v>
      </c>
      <c r="V146" s="18">
        <v>126</v>
      </c>
      <c r="W146" s="18" t="s">
        <v>726</v>
      </c>
      <c r="X146" s="18"/>
      <c r="Y146" s="18"/>
    </row>
    <row r="147" s="3" customFormat="1" ht="50" customHeight="1" spans="1:25">
      <c r="A147" s="18">
        <v>142</v>
      </c>
      <c r="B147" s="18" t="s">
        <v>80</v>
      </c>
      <c r="C147" s="18" t="s">
        <v>81</v>
      </c>
      <c r="D147" s="18" t="s">
        <v>98</v>
      </c>
      <c r="E147" s="18" t="s">
        <v>723</v>
      </c>
      <c r="F147" s="18" t="s">
        <v>733</v>
      </c>
      <c r="G147" s="18" t="s">
        <v>734</v>
      </c>
      <c r="H147" s="18" t="s">
        <v>166</v>
      </c>
      <c r="I147" s="18" t="s">
        <v>733</v>
      </c>
      <c r="J147" s="18">
        <v>2025.2</v>
      </c>
      <c r="K147" s="18">
        <v>2025.12</v>
      </c>
      <c r="L147" s="18" t="s">
        <v>723</v>
      </c>
      <c r="M147" s="18" t="s">
        <v>735</v>
      </c>
      <c r="N147" s="18">
        <v>8</v>
      </c>
      <c r="O147" s="18">
        <v>8</v>
      </c>
      <c r="P147" s="18">
        <f t="shared" si="3"/>
        <v>0</v>
      </c>
      <c r="Q147" s="18">
        <v>1</v>
      </c>
      <c r="R147" s="18">
        <v>750</v>
      </c>
      <c r="S147" s="18">
        <v>3100</v>
      </c>
      <c r="T147" s="18">
        <v>1</v>
      </c>
      <c r="U147" s="18">
        <v>115</v>
      </c>
      <c r="V147" s="18">
        <v>475</v>
      </c>
      <c r="W147" s="18" t="s">
        <v>726</v>
      </c>
      <c r="X147" s="18"/>
      <c r="Y147" s="18"/>
    </row>
    <row r="148" s="3" customFormat="1" ht="50" customHeight="1" spans="1:25">
      <c r="A148" s="18">
        <v>143</v>
      </c>
      <c r="B148" s="18" t="s">
        <v>80</v>
      </c>
      <c r="C148" s="18" t="s">
        <v>81</v>
      </c>
      <c r="D148" s="18" t="s">
        <v>736</v>
      </c>
      <c r="E148" s="18" t="s">
        <v>723</v>
      </c>
      <c r="F148" s="18" t="s">
        <v>737</v>
      </c>
      <c r="G148" s="18" t="s">
        <v>738</v>
      </c>
      <c r="H148" s="18" t="s">
        <v>86</v>
      </c>
      <c r="I148" s="18" t="s">
        <v>737</v>
      </c>
      <c r="J148" s="18">
        <v>2025.2</v>
      </c>
      <c r="K148" s="18">
        <v>2025.12</v>
      </c>
      <c r="L148" s="18" t="s">
        <v>723</v>
      </c>
      <c r="M148" s="18" t="s">
        <v>739</v>
      </c>
      <c r="N148" s="18">
        <v>50</v>
      </c>
      <c r="O148" s="18">
        <v>50</v>
      </c>
      <c r="P148" s="18">
        <f t="shared" si="3"/>
        <v>0</v>
      </c>
      <c r="Q148" s="18">
        <v>1</v>
      </c>
      <c r="R148" s="18">
        <v>180</v>
      </c>
      <c r="S148" s="18">
        <v>860</v>
      </c>
      <c r="T148" s="18">
        <v>1</v>
      </c>
      <c r="U148" s="18">
        <v>25</v>
      </c>
      <c r="V148" s="18">
        <v>95</v>
      </c>
      <c r="W148" s="18" t="s">
        <v>726</v>
      </c>
      <c r="X148" s="18"/>
      <c r="Y148" s="18"/>
    </row>
    <row r="149" s="3" customFormat="1" ht="50" customHeight="1" spans="1:25">
      <c r="A149" s="18">
        <v>144</v>
      </c>
      <c r="B149" s="18" t="s">
        <v>160</v>
      </c>
      <c r="C149" s="18" t="s">
        <v>161</v>
      </c>
      <c r="D149" s="18" t="s">
        <v>162</v>
      </c>
      <c r="E149" s="18" t="s">
        <v>723</v>
      </c>
      <c r="F149" s="18" t="s">
        <v>737</v>
      </c>
      <c r="G149" s="18" t="s">
        <v>740</v>
      </c>
      <c r="H149" s="18" t="s">
        <v>86</v>
      </c>
      <c r="I149" s="18" t="s">
        <v>737</v>
      </c>
      <c r="J149" s="18">
        <v>2025.2</v>
      </c>
      <c r="K149" s="18">
        <v>2025.12</v>
      </c>
      <c r="L149" s="18" t="s">
        <v>723</v>
      </c>
      <c r="M149" s="18" t="s">
        <v>741</v>
      </c>
      <c r="N149" s="18">
        <v>3</v>
      </c>
      <c r="O149" s="18">
        <v>3</v>
      </c>
      <c r="P149" s="18">
        <f t="shared" si="3"/>
        <v>0</v>
      </c>
      <c r="Q149" s="18">
        <v>1</v>
      </c>
      <c r="R149" s="18">
        <v>850</v>
      </c>
      <c r="S149" s="18">
        <v>3086</v>
      </c>
      <c r="T149" s="18">
        <v>1</v>
      </c>
      <c r="U149" s="18">
        <v>78</v>
      </c>
      <c r="V149" s="18">
        <v>223</v>
      </c>
      <c r="W149" s="18" t="s">
        <v>730</v>
      </c>
      <c r="X149" s="18"/>
      <c r="Y149" s="18"/>
    </row>
    <row r="150" s="3" customFormat="1" ht="50" customHeight="1" spans="1:25">
      <c r="A150" s="18">
        <v>145</v>
      </c>
      <c r="B150" s="18" t="s">
        <v>80</v>
      </c>
      <c r="C150" s="18" t="s">
        <v>81</v>
      </c>
      <c r="D150" s="18" t="s">
        <v>98</v>
      </c>
      <c r="E150" s="18" t="s">
        <v>723</v>
      </c>
      <c r="F150" s="18" t="s">
        <v>737</v>
      </c>
      <c r="G150" s="18" t="s">
        <v>742</v>
      </c>
      <c r="H150" s="18" t="s">
        <v>86</v>
      </c>
      <c r="I150" s="18" t="s">
        <v>737</v>
      </c>
      <c r="J150" s="18">
        <v>2025.2</v>
      </c>
      <c r="K150" s="18">
        <v>2025.12</v>
      </c>
      <c r="L150" s="18" t="s">
        <v>723</v>
      </c>
      <c r="M150" s="18" t="s">
        <v>743</v>
      </c>
      <c r="N150" s="18">
        <v>10</v>
      </c>
      <c r="O150" s="18">
        <v>10</v>
      </c>
      <c r="P150" s="18">
        <f t="shared" si="3"/>
        <v>0</v>
      </c>
      <c r="Q150" s="18">
        <v>1</v>
      </c>
      <c r="R150" s="18">
        <v>850</v>
      </c>
      <c r="S150" s="18">
        <v>3086</v>
      </c>
      <c r="T150" s="18">
        <v>1</v>
      </c>
      <c r="U150" s="18">
        <v>78</v>
      </c>
      <c r="V150" s="18">
        <v>223</v>
      </c>
      <c r="W150" s="18" t="s">
        <v>726</v>
      </c>
      <c r="X150" s="18"/>
      <c r="Y150" s="18"/>
    </row>
    <row r="151" s="3" customFormat="1" ht="50" customHeight="1" spans="1:25">
      <c r="A151" s="18">
        <v>146</v>
      </c>
      <c r="B151" s="18" t="s">
        <v>80</v>
      </c>
      <c r="C151" s="18" t="s">
        <v>81</v>
      </c>
      <c r="D151" s="18" t="s">
        <v>98</v>
      </c>
      <c r="E151" s="18" t="s">
        <v>723</v>
      </c>
      <c r="F151" s="18" t="s">
        <v>744</v>
      </c>
      <c r="G151" s="18" t="s">
        <v>745</v>
      </c>
      <c r="H151" s="18" t="s">
        <v>86</v>
      </c>
      <c r="I151" s="18" t="s">
        <v>744</v>
      </c>
      <c r="J151" s="18">
        <v>2025.2</v>
      </c>
      <c r="K151" s="18">
        <v>2025.12</v>
      </c>
      <c r="L151" s="18" t="s">
        <v>723</v>
      </c>
      <c r="M151" s="18" t="s">
        <v>746</v>
      </c>
      <c r="N151" s="18">
        <v>12</v>
      </c>
      <c r="O151" s="18">
        <v>12</v>
      </c>
      <c r="P151" s="18">
        <f t="shared" si="3"/>
        <v>0</v>
      </c>
      <c r="Q151" s="18">
        <v>1</v>
      </c>
      <c r="R151" s="18">
        <v>260</v>
      </c>
      <c r="S151" s="18">
        <v>690</v>
      </c>
      <c r="T151" s="18">
        <v>1</v>
      </c>
      <c r="U151" s="18">
        <v>42</v>
      </c>
      <c r="V151" s="18">
        <v>142</v>
      </c>
      <c r="W151" s="18" t="s">
        <v>726</v>
      </c>
      <c r="X151" s="18"/>
      <c r="Y151" s="18"/>
    </row>
    <row r="152" s="3" customFormat="1" ht="50" customHeight="1" spans="1:25">
      <c r="A152" s="18">
        <v>147</v>
      </c>
      <c r="B152" s="18" t="s">
        <v>80</v>
      </c>
      <c r="C152" s="18" t="s">
        <v>81</v>
      </c>
      <c r="D152" s="18" t="s">
        <v>98</v>
      </c>
      <c r="E152" s="18" t="s">
        <v>723</v>
      </c>
      <c r="F152" s="18" t="s">
        <v>747</v>
      </c>
      <c r="G152" s="18" t="s">
        <v>748</v>
      </c>
      <c r="H152" s="18" t="s">
        <v>86</v>
      </c>
      <c r="I152" s="18" t="s">
        <v>747</v>
      </c>
      <c r="J152" s="18">
        <v>2025.2</v>
      </c>
      <c r="K152" s="18">
        <v>2025.12</v>
      </c>
      <c r="L152" s="18" t="s">
        <v>723</v>
      </c>
      <c r="M152" s="18" t="s">
        <v>749</v>
      </c>
      <c r="N152" s="18">
        <v>14</v>
      </c>
      <c r="O152" s="18">
        <v>14</v>
      </c>
      <c r="P152" s="18">
        <f t="shared" si="3"/>
        <v>0</v>
      </c>
      <c r="Q152" s="18">
        <v>1</v>
      </c>
      <c r="R152" s="18">
        <v>845</v>
      </c>
      <c r="S152" s="18">
        <v>3486</v>
      </c>
      <c r="T152" s="18">
        <v>1</v>
      </c>
      <c r="U152" s="18">
        <v>98</v>
      </c>
      <c r="V152" s="18">
        <v>283</v>
      </c>
      <c r="W152" s="18" t="s">
        <v>726</v>
      </c>
      <c r="X152" s="18"/>
      <c r="Y152" s="18"/>
    </row>
    <row r="153" s="3" customFormat="1" ht="50" customHeight="1" spans="1:25">
      <c r="A153" s="18">
        <v>148</v>
      </c>
      <c r="B153" s="18" t="s">
        <v>160</v>
      </c>
      <c r="C153" s="18" t="s">
        <v>161</v>
      </c>
      <c r="D153" s="18" t="s">
        <v>162</v>
      </c>
      <c r="E153" s="18" t="s">
        <v>723</v>
      </c>
      <c r="F153" s="18" t="s">
        <v>747</v>
      </c>
      <c r="G153" s="18" t="s">
        <v>750</v>
      </c>
      <c r="H153" s="18" t="s">
        <v>166</v>
      </c>
      <c r="I153" s="18" t="s">
        <v>747</v>
      </c>
      <c r="J153" s="18">
        <v>2025.2</v>
      </c>
      <c r="K153" s="18">
        <v>2025.12</v>
      </c>
      <c r="L153" s="18" t="s">
        <v>723</v>
      </c>
      <c r="M153" s="18" t="s">
        <v>751</v>
      </c>
      <c r="N153" s="18">
        <v>7</v>
      </c>
      <c r="O153" s="18">
        <v>7</v>
      </c>
      <c r="P153" s="18">
        <f t="shared" si="3"/>
        <v>0</v>
      </c>
      <c r="Q153" s="18">
        <v>1</v>
      </c>
      <c r="R153" s="18">
        <v>845</v>
      </c>
      <c r="S153" s="18">
        <v>3486</v>
      </c>
      <c r="T153" s="18">
        <v>1</v>
      </c>
      <c r="U153" s="18">
        <v>98</v>
      </c>
      <c r="V153" s="18">
        <v>283</v>
      </c>
      <c r="W153" s="18" t="s">
        <v>730</v>
      </c>
      <c r="X153" s="18"/>
      <c r="Y153" s="18"/>
    </row>
    <row r="154" s="3" customFormat="1" ht="50" customHeight="1" spans="1:25">
      <c r="A154" s="18">
        <v>149</v>
      </c>
      <c r="B154" s="18" t="s">
        <v>160</v>
      </c>
      <c r="C154" s="18" t="s">
        <v>161</v>
      </c>
      <c r="D154" s="18" t="s">
        <v>162</v>
      </c>
      <c r="E154" s="18" t="s">
        <v>723</v>
      </c>
      <c r="F154" s="18" t="s">
        <v>752</v>
      </c>
      <c r="G154" s="18" t="s">
        <v>753</v>
      </c>
      <c r="H154" s="18" t="s">
        <v>86</v>
      </c>
      <c r="I154" s="18" t="s">
        <v>752</v>
      </c>
      <c r="J154" s="18">
        <v>2025.2</v>
      </c>
      <c r="K154" s="18">
        <v>2025.12</v>
      </c>
      <c r="L154" s="18" t="s">
        <v>723</v>
      </c>
      <c r="M154" s="18" t="s">
        <v>754</v>
      </c>
      <c r="N154" s="18">
        <v>5</v>
      </c>
      <c r="O154" s="18">
        <v>5</v>
      </c>
      <c r="P154" s="18">
        <f t="shared" si="3"/>
        <v>0</v>
      </c>
      <c r="Q154" s="18">
        <v>1</v>
      </c>
      <c r="R154" s="18">
        <v>400</v>
      </c>
      <c r="S154" s="18">
        <v>1900</v>
      </c>
      <c r="T154" s="18">
        <v>1</v>
      </c>
      <c r="U154" s="18">
        <v>3</v>
      </c>
      <c r="V154" s="18">
        <v>89</v>
      </c>
      <c r="W154" s="18" t="s">
        <v>730</v>
      </c>
      <c r="X154" s="18"/>
      <c r="Y154" s="18"/>
    </row>
    <row r="155" s="3" customFormat="1" ht="50" customHeight="1" spans="1:25">
      <c r="A155" s="18">
        <v>150</v>
      </c>
      <c r="B155" s="18" t="s">
        <v>80</v>
      </c>
      <c r="C155" s="18" t="s">
        <v>81</v>
      </c>
      <c r="D155" s="18" t="s">
        <v>98</v>
      </c>
      <c r="E155" s="18" t="s">
        <v>723</v>
      </c>
      <c r="F155" s="18" t="s">
        <v>752</v>
      </c>
      <c r="G155" s="18" t="s">
        <v>755</v>
      </c>
      <c r="H155" s="18" t="s">
        <v>86</v>
      </c>
      <c r="I155" s="18" t="s">
        <v>752</v>
      </c>
      <c r="J155" s="18">
        <v>2025.2</v>
      </c>
      <c r="K155" s="18">
        <v>2025.12</v>
      </c>
      <c r="L155" s="18" t="s">
        <v>723</v>
      </c>
      <c r="M155" s="18" t="s">
        <v>756</v>
      </c>
      <c r="N155" s="18">
        <v>13</v>
      </c>
      <c r="O155" s="18">
        <v>13</v>
      </c>
      <c r="P155" s="18">
        <f t="shared" si="3"/>
        <v>0</v>
      </c>
      <c r="Q155" s="18">
        <v>1</v>
      </c>
      <c r="R155" s="18">
        <v>27</v>
      </c>
      <c r="S155" s="18">
        <v>120</v>
      </c>
      <c r="T155" s="18">
        <v>1</v>
      </c>
      <c r="U155" s="18">
        <v>4</v>
      </c>
      <c r="V155" s="18">
        <v>11</v>
      </c>
      <c r="W155" s="18" t="s">
        <v>726</v>
      </c>
      <c r="X155" s="18"/>
      <c r="Y155" s="18"/>
    </row>
    <row r="156" s="3" customFormat="1" ht="50" customHeight="1" spans="1:25">
      <c r="A156" s="18">
        <v>151</v>
      </c>
      <c r="B156" s="18" t="s">
        <v>80</v>
      </c>
      <c r="C156" s="18" t="s">
        <v>81</v>
      </c>
      <c r="D156" s="18" t="s">
        <v>98</v>
      </c>
      <c r="E156" s="18" t="s">
        <v>723</v>
      </c>
      <c r="F156" s="18" t="s">
        <v>757</v>
      </c>
      <c r="G156" s="18" t="s">
        <v>571</v>
      </c>
      <c r="H156" s="18" t="s">
        <v>86</v>
      </c>
      <c r="I156" s="18" t="s">
        <v>757</v>
      </c>
      <c r="J156" s="18">
        <v>2025.2</v>
      </c>
      <c r="K156" s="18">
        <v>2025.12</v>
      </c>
      <c r="L156" s="18" t="s">
        <v>723</v>
      </c>
      <c r="M156" s="18" t="s">
        <v>758</v>
      </c>
      <c r="N156" s="18">
        <v>21</v>
      </c>
      <c r="O156" s="18">
        <v>21</v>
      </c>
      <c r="P156" s="18">
        <f t="shared" si="3"/>
        <v>0</v>
      </c>
      <c r="Q156" s="18">
        <v>1</v>
      </c>
      <c r="R156" s="18">
        <v>48</v>
      </c>
      <c r="S156" s="18">
        <v>161</v>
      </c>
      <c r="T156" s="18">
        <v>1</v>
      </c>
      <c r="U156" s="18">
        <v>7</v>
      </c>
      <c r="V156" s="18">
        <v>18</v>
      </c>
      <c r="W156" s="18" t="s">
        <v>726</v>
      </c>
      <c r="X156" s="18"/>
      <c r="Y156" s="18"/>
    </row>
    <row r="157" s="3" customFormat="1" ht="50" customHeight="1" spans="1:25">
      <c r="A157" s="18">
        <v>152</v>
      </c>
      <c r="B157" s="18" t="s">
        <v>160</v>
      </c>
      <c r="C157" s="18" t="s">
        <v>161</v>
      </c>
      <c r="D157" s="18" t="s">
        <v>759</v>
      </c>
      <c r="E157" s="18" t="s">
        <v>723</v>
      </c>
      <c r="F157" s="18" t="s">
        <v>757</v>
      </c>
      <c r="G157" s="18" t="s">
        <v>760</v>
      </c>
      <c r="H157" s="18" t="s">
        <v>86</v>
      </c>
      <c r="I157" s="18" t="s">
        <v>757</v>
      </c>
      <c r="J157" s="18">
        <v>2025.2</v>
      </c>
      <c r="K157" s="18">
        <v>2025.12</v>
      </c>
      <c r="L157" s="18" t="s">
        <v>723</v>
      </c>
      <c r="M157" s="18" t="s">
        <v>761</v>
      </c>
      <c r="N157" s="18">
        <v>5</v>
      </c>
      <c r="O157" s="18">
        <v>5</v>
      </c>
      <c r="P157" s="18">
        <f t="shared" si="3"/>
        <v>0</v>
      </c>
      <c r="Q157" s="18">
        <v>1</v>
      </c>
      <c r="R157" s="18">
        <v>20</v>
      </c>
      <c r="S157" s="18">
        <v>73</v>
      </c>
      <c r="T157" s="18">
        <v>1</v>
      </c>
      <c r="U157" s="18">
        <v>5</v>
      </c>
      <c r="V157" s="18">
        <v>16</v>
      </c>
      <c r="W157" s="18" t="s">
        <v>762</v>
      </c>
      <c r="X157" s="18"/>
      <c r="Y157" s="18"/>
    </row>
    <row r="158" s="3" customFormat="1" ht="50" customHeight="1" spans="1:25">
      <c r="A158" s="18">
        <v>153</v>
      </c>
      <c r="B158" s="18" t="s">
        <v>80</v>
      </c>
      <c r="C158" s="18" t="s">
        <v>81</v>
      </c>
      <c r="D158" s="18" t="s">
        <v>98</v>
      </c>
      <c r="E158" s="18" t="s">
        <v>723</v>
      </c>
      <c r="F158" s="18" t="s">
        <v>763</v>
      </c>
      <c r="G158" s="18" t="s">
        <v>764</v>
      </c>
      <c r="H158" s="18" t="s">
        <v>86</v>
      </c>
      <c r="I158" s="18" t="s">
        <v>763</v>
      </c>
      <c r="J158" s="18">
        <v>2025.2</v>
      </c>
      <c r="K158" s="18">
        <v>2025.12</v>
      </c>
      <c r="L158" s="18" t="s">
        <v>723</v>
      </c>
      <c r="M158" s="18" t="s">
        <v>765</v>
      </c>
      <c r="N158" s="18">
        <v>10</v>
      </c>
      <c r="O158" s="18">
        <v>10</v>
      </c>
      <c r="P158" s="18">
        <f t="shared" si="3"/>
        <v>0</v>
      </c>
      <c r="Q158" s="18">
        <v>1</v>
      </c>
      <c r="R158" s="18">
        <v>1098</v>
      </c>
      <c r="S158" s="18">
        <v>4863</v>
      </c>
      <c r="T158" s="18">
        <v>1</v>
      </c>
      <c r="U158" s="18">
        <v>78</v>
      </c>
      <c r="V158" s="18">
        <v>263</v>
      </c>
      <c r="W158" s="18" t="s">
        <v>726</v>
      </c>
      <c r="X158" s="18"/>
      <c r="Y158" s="18"/>
    </row>
    <row r="159" s="3" customFormat="1" ht="50" customHeight="1" spans="1:25">
      <c r="A159" s="18">
        <v>154</v>
      </c>
      <c r="B159" s="18" t="s">
        <v>80</v>
      </c>
      <c r="C159" s="18" t="s">
        <v>81</v>
      </c>
      <c r="D159" s="18" t="s">
        <v>98</v>
      </c>
      <c r="E159" s="18" t="s">
        <v>723</v>
      </c>
      <c r="F159" s="18" t="s">
        <v>766</v>
      </c>
      <c r="G159" s="18" t="s">
        <v>767</v>
      </c>
      <c r="H159" s="18" t="s">
        <v>86</v>
      </c>
      <c r="I159" s="18" t="s">
        <v>766</v>
      </c>
      <c r="J159" s="18">
        <v>2025.2</v>
      </c>
      <c r="K159" s="18">
        <v>2025.12</v>
      </c>
      <c r="L159" s="18" t="s">
        <v>723</v>
      </c>
      <c r="M159" s="18" t="s">
        <v>768</v>
      </c>
      <c r="N159" s="18">
        <v>11</v>
      </c>
      <c r="O159" s="18">
        <v>11</v>
      </c>
      <c r="P159" s="18">
        <f t="shared" si="3"/>
        <v>0</v>
      </c>
      <c r="Q159" s="18">
        <v>1</v>
      </c>
      <c r="R159" s="18">
        <v>58</v>
      </c>
      <c r="S159" s="18">
        <v>236</v>
      </c>
      <c r="T159" s="18">
        <v>1</v>
      </c>
      <c r="U159" s="18">
        <v>8</v>
      </c>
      <c r="V159" s="18">
        <v>33</v>
      </c>
      <c r="W159" s="18" t="s">
        <v>726</v>
      </c>
      <c r="X159" s="18"/>
      <c r="Y159" s="18"/>
    </row>
    <row r="160" s="3" customFormat="1" ht="50" customHeight="1" spans="1:25">
      <c r="A160" s="18">
        <v>155</v>
      </c>
      <c r="B160" s="18" t="s">
        <v>160</v>
      </c>
      <c r="C160" s="18" t="s">
        <v>161</v>
      </c>
      <c r="D160" s="18" t="s">
        <v>162</v>
      </c>
      <c r="E160" s="18" t="s">
        <v>723</v>
      </c>
      <c r="F160" s="18" t="s">
        <v>766</v>
      </c>
      <c r="G160" s="18" t="s">
        <v>769</v>
      </c>
      <c r="H160" s="18" t="s">
        <v>86</v>
      </c>
      <c r="I160" s="18" t="s">
        <v>766</v>
      </c>
      <c r="J160" s="18">
        <v>2025.2</v>
      </c>
      <c r="K160" s="18">
        <v>2025.12</v>
      </c>
      <c r="L160" s="18" t="s">
        <v>723</v>
      </c>
      <c r="M160" s="18" t="s">
        <v>770</v>
      </c>
      <c r="N160" s="18">
        <v>5</v>
      </c>
      <c r="O160" s="18">
        <v>5</v>
      </c>
      <c r="P160" s="18">
        <f t="shared" si="3"/>
        <v>0</v>
      </c>
      <c r="Q160" s="18">
        <v>1</v>
      </c>
      <c r="R160" s="18">
        <v>26</v>
      </c>
      <c r="S160" s="18">
        <v>98</v>
      </c>
      <c r="T160" s="18">
        <v>1</v>
      </c>
      <c r="U160" s="18">
        <v>3</v>
      </c>
      <c r="V160" s="18">
        <v>12</v>
      </c>
      <c r="W160" s="18" t="s">
        <v>730</v>
      </c>
      <c r="X160" s="18"/>
      <c r="Y160" s="18"/>
    </row>
    <row r="161" s="3" customFormat="1" ht="50" customHeight="1" spans="1:25">
      <c r="A161" s="18">
        <v>156</v>
      </c>
      <c r="B161" s="18" t="s">
        <v>80</v>
      </c>
      <c r="C161" s="18" t="s">
        <v>90</v>
      </c>
      <c r="D161" s="18" t="s">
        <v>91</v>
      </c>
      <c r="E161" s="18" t="s">
        <v>723</v>
      </c>
      <c r="F161" s="18" t="s">
        <v>766</v>
      </c>
      <c r="G161" s="18" t="s">
        <v>771</v>
      </c>
      <c r="H161" s="18" t="s">
        <v>86</v>
      </c>
      <c r="I161" s="18" t="s">
        <v>766</v>
      </c>
      <c r="J161" s="18">
        <v>2025.2</v>
      </c>
      <c r="K161" s="18">
        <v>2025.12</v>
      </c>
      <c r="L161" s="18" t="s">
        <v>723</v>
      </c>
      <c r="M161" s="18" t="s">
        <v>772</v>
      </c>
      <c r="N161" s="18">
        <v>5</v>
      </c>
      <c r="O161" s="18">
        <v>5</v>
      </c>
      <c r="P161" s="18">
        <f t="shared" si="3"/>
        <v>0</v>
      </c>
      <c r="Q161" s="18">
        <v>1</v>
      </c>
      <c r="R161" s="18">
        <v>531</v>
      </c>
      <c r="S161" s="18">
        <v>1540</v>
      </c>
      <c r="T161" s="18">
        <v>1</v>
      </c>
      <c r="U161" s="18">
        <v>49</v>
      </c>
      <c r="V161" s="18">
        <v>148</v>
      </c>
      <c r="W161" s="18" t="s">
        <v>773</v>
      </c>
      <c r="X161" s="18"/>
      <c r="Y161" s="18"/>
    </row>
    <row r="162" s="3" customFormat="1" ht="50" customHeight="1" spans="1:25">
      <c r="A162" s="18">
        <v>157</v>
      </c>
      <c r="B162" s="18" t="s">
        <v>160</v>
      </c>
      <c r="C162" s="18" t="s">
        <v>161</v>
      </c>
      <c r="D162" s="18" t="s">
        <v>162</v>
      </c>
      <c r="E162" s="18" t="s">
        <v>723</v>
      </c>
      <c r="F162" s="18" t="s">
        <v>774</v>
      </c>
      <c r="G162" s="18" t="s">
        <v>775</v>
      </c>
      <c r="H162" s="18" t="s">
        <v>86</v>
      </c>
      <c r="I162" s="18" t="s">
        <v>774</v>
      </c>
      <c r="J162" s="18">
        <v>2025.2</v>
      </c>
      <c r="K162" s="18">
        <v>2025.12</v>
      </c>
      <c r="L162" s="18" t="s">
        <v>723</v>
      </c>
      <c r="M162" s="18" t="s">
        <v>776</v>
      </c>
      <c r="N162" s="18">
        <v>10</v>
      </c>
      <c r="O162" s="18">
        <v>10</v>
      </c>
      <c r="P162" s="18">
        <f t="shared" si="3"/>
        <v>0</v>
      </c>
      <c r="Q162" s="18">
        <v>1</v>
      </c>
      <c r="R162" s="18">
        <v>200</v>
      </c>
      <c r="S162" s="18">
        <v>600</v>
      </c>
      <c r="T162" s="18">
        <v>1</v>
      </c>
      <c r="U162" s="18">
        <v>14</v>
      </c>
      <c r="V162" s="18">
        <v>28</v>
      </c>
      <c r="W162" s="18" t="s">
        <v>730</v>
      </c>
      <c r="X162" s="18"/>
      <c r="Y162" s="18"/>
    </row>
    <row r="163" s="3" customFormat="1" ht="50" customHeight="1" spans="1:25">
      <c r="A163" s="18">
        <v>158</v>
      </c>
      <c r="B163" s="18" t="s">
        <v>80</v>
      </c>
      <c r="C163" s="18" t="s">
        <v>81</v>
      </c>
      <c r="D163" s="18" t="s">
        <v>98</v>
      </c>
      <c r="E163" s="18" t="s">
        <v>723</v>
      </c>
      <c r="F163" s="18" t="s">
        <v>774</v>
      </c>
      <c r="G163" s="18" t="s">
        <v>777</v>
      </c>
      <c r="H163" s="18" t="s">
        <v>86</v>
      </c>
      <c r="I163" s="18" t="s">
        <v>774</v>
      </c>
      <c r="J163" s="18">
        <v>2025.2</v>
      </c>
      <c r="K163" s="18">
        <v>2025.12</v>
      </c>
      <c r="L163" s="18" t="s">
        <v>723</v>
      </c>
      <c r="M163" s="18" t="s">
        <v>778</v>
      </c>
      <c r="N163" s="18">
        <v>13</v>
      </c>
      <c r="O163" s="18">
        <v>13</v>
      </c>
      <c r="P163" s="18">
        <f t="shared" si="3"/>
        <v>0</v>
      </c>
      <c r="Q163" s="18">
        <v>1</v>
      </c>
      <c r="R163" s="18">
        <v>300</v>
      </c>
      <c r="S163" s="18">
        <v>1000</v>
      </c>
      <c r="T163" s="18">
        <v>1</v>
      </c>
      <c r="U163" s="18">
        <v>50</v>
      </c>
      <c r="V163" s="18">
        <v>148</v>
      </c>
      <c r="W163" s="18" t="s">
        <v>726</v>
      </c>
      <c r="X163" s="18"/>
      <c r="Y163" s="18"/>
    </row>
    <row r="164" s="3" customFormat="1" ht="50" customHeight="1" spans="1:25">
      <c r="A164" s="18">
        <v>159</v>
      </c>
      <c r="B164" s="18" t="s">
        <v>160</v>
      </c>
      <c r="C164" s="18" t="s">
        <v>161</v>
      </c>
      <c r="D164" s="18" t="s">
        <v>162</v>
      </c>
      <c r="E164" s="18" t="s">
        <v>723</v>
      </c>
      <c r="F164" s="18" t="s">
        <v>779</v>
      </c>
      <c r="G164" s="18" t="s">
        <v>780</v>
      </c>
      <c r="H164" s="18" t="s">
        <v>166</v>
      </c>
      <c r="I164" s="18" t="s">
        <v>779</v>
      </c>
      <c r="J164" s="18">
        <v>2025.2</v>
      </c>
      <c r="K164" s="18">
        <v>2025.12</v>
      </c>
      <c r="L164" s="18" t="s">
        <v>723</v>
      </c>
      <c r="M164" s="18" t="s">
        <v>781</v>
      </c>
      <c r="N164" s="18">
        <v>6</v>
      </c>
      <c r="O164" s="18">
        <v>6</v>
      </c>
      <c r="P164" s="18">
        <f t="shared" si="3"/>
        <v>0</v>
      </c>
      <c r="Q164" s="18">
        <v>1</v>
      </c>
      <c r="R164" s="18">
        <v>82</v>
      </c>
      <c r="S164" s="18">
        <v>362</v>
      </c>
      <c r="T164" s="18">
        <v>1</v>
      </c>
      <c r="U164" s="18">
        <v>7</v>
      </c>
      <c r="V164" s="18">
        <v>26</v>
      </c>
      <c r="W164" s="18" t="s">
        <v>730</v>
      </c>
      <c r="X164" s="18"/>
      <c r="Y164" s="18"/>
    </row>
    <row r="165" s="3" customFormat="1" ht="50" customHeight="1" spans="1:25">
      <c r="A165" s="18">
        <v>160</v>
      </c>
      <c r="B165" s="18" t="s">
        <v>80</v>
      </c>
      <c r="C165" s="18" t="s">
        <v>90</v>
      </c>
      <c r="D165" s="18" t="s">
        <v>91</v>
      </c>
      <c r="E165" s="18" t="s">
        <v>723</v>
      </c>
      <c r="F165" s="18" t="s">
        <v>779</v>
      </c>
      <c r="G165" s="18" t="s">
        <v>782</v>
      </c>
      <c r="H165" s="18" t="s">
        <v>86</v>
      </c>
      <c r="I165" s="18" t="s">
        <v>779</v>
      </c>
      <c r="J165" s="18">
        <v>2025.2</v>
      </c>
      <c r="K165" s="18">
        <v>2025.12</v>
      </c>
      <c r="L165" s="18" t="s">
        <v>723</v>
      </c>
      <c r="M165" s="18" t="s">
        <v>783</v>
      </c>
      <c r="N165" s="18">
        <v>4</v>
      </c>
      <c r="O165" s="18">
        <v>4</v>
      </c>
      <c r="P165" s="18">
        <f t="shared" si="3"/>
        <v>0</v>
      </c>
      <c r="Q165" s="18">
        <v>1</v>
      </c>
      <c r="R165" s="18">
        <v>96</v>
      </c>
      <c r="S165" s="18">
        <v>435</v>
      </c>
      <c r="T165" s="18">
        <v>1</v>
      </c>
      <c r="U165" s="18">
        <v>14</v>
      </c>
      <c r="V165" s="18">
        <v>42</v>
      </c>
      <c r="W165" s="18" t="s">
        <v>784</v>
      </c>
      <c r="X165" s="18"/>
      <c r="Y165" s="18"/>
    </row>
    <row r="166" s="3" customFormat="1" ht="50" customHeight="1" spans="1:25">
      <c r="A166" s="18">
        <v>161</v>
      </c>
      <c r="B166" s="18" t="s">
        <v>80</v>
      </c>
      <c r="C166" s="18" t="s">
        <v>81</v>
      </c>
      <c r="D166" s="18" t="s">
        <v>98</v>
      </c>
      <c r="E166" s="18" t="s">
        <v>723</v>
      </c>
      <c r="F166" s="18" t="s">
        <v>779</v>
      </c>
      <c r="G166" s="18" t="s">
        <v>785</v>
      </c>
      <c r="H166" s="18" t="s">
        <v>86</v>
      </c>
      <c r="I166" s="18" t="s">
        <v>779</v>
      </c>
      <c r="J166" s="18">
        <v>2025.2</v>
      </c>
      <c r="K166" s="18">
        <v>2025.12</v>
      </c>
      <c r="L166" s="18" t="s">
        <v>723</v>
      </c>
      <c r="M166" s="18" t="s">
        <v>786</v>
      </c>
      <c r="N166" s="18">
        <v>10</v>
      </c>
      <c r="O166" s="18">
        <v>10</v>
      </c>
      <c r="P166" s="18">
        <f t="shared" si="3"/>
        <v>0</v>
      </c>
      <c r="Q166" s="18">
        <v>1</v>
      </c>
      <c r="R166" s="18">
        <v>621</v>
      </c>
      <c r="S166" s="18">
        <v>2864</v>
      </c>
      <c r="T166" s="18">
        <v>1</v>
      </c>
      <c r="U166" s="18">
        <v>90</v>
      </c>
      <c r="V166" s="18">
        <v>233</v>
      </c>
      <c r="W166" s="18" t="s">
        <v>726</v>
      </c>
      <c r="X166" s="18"/>
      <c r="Y166" s="18"/>
    </row>
    <row r="167" s="3" customFormat="1" ht="50" customHeight="1" spans="1:25">
      <c r="A167" s="18">
        <v>162</v>
      </c>
      <c r="B167" s="18" t="s">
        <v>80</v>
      </c>
      <c r="C167" s="18" t="s">
        <v>81</v>
      </c>
      <c r="D167" s="18" t="s">
        <v>98</v>
      </c>
      <c r="E167" s="18" t="s">
        <v>723</v>
      </c>
      <c r="F167" s="18" t="s">
        <v>787</v>
      </c>
      <c r="G167" s="18" t="s">
        <v>788</v>
      </c>
      <c r="H167" s="18" t="s">
        <v>86</v>
      </c>
      <c r="I167" s="18" t="s">
        <v>787</v>
      </c>
      <c r="J167" s="18">
        <v>2025.2</v>
      </c>
      <c r="K167" s="18">
        <v>2025.12</v>
      </c>
      <c r="L167" s="18" t="s">
        <v>723</v>
      </c>
      <c r="M167" s="18" t="s">
        <v>789</v>
      </c>
      <c r="N167" s="18">
        <v>10</v>
      </c>
      <c r="O167" s="18">
        <v>10</v>
      </c>
      <c r="P167" s="18">
        <f t="shared" si="3"/>
        <v>0</v>
      </c>
      <c r="Q167" s="18">
        <v>1</v>
      </c>
      <c r="R167" s="18">
        <v>136</v>
      </c>
      <c r="S167" s="18">
        <v>329</v>
      </c>
      <c r="T167" s="18">
        <v>1</v>
      </c>
      <c r="U167" s="18">
        <v>25</v>
      </c>
      <c r="V167" s="18">
        <v>87</v>
      </c>
      <c r="W167" s="18" t="s">
        <v>726</v>
      </c>
      <c r="X167" s="18"/>
      <c r="Y167" s="18"/>
    </row>
    <row r="168" s="3" customFormat="1" ht="50" customHeight="1" spans="1:25">
      <c r="A168" s="18">
        <v>163</v>
      </c>
      <c r="B168" s="18" t="s">
        <v>160</v>
      </c>
      <c r="C168" s="18" t="s">
        <v>161</v>
      </c>
      <c r="D168" s="18" t="s">
        <v>162</v>
      </c>
      <c r="E168" s="18" t="s">
        <v>723</v>
      </c>
      <c r="F168" s="18" t="s">
        <v>787</v>
      </c>
      <c r="G168" s="18" t="s">
        <v>790</v>
      </c>
      <c r="H168" s="18" t="s">
        <v>86</v>
      </c>
      <c r="I168" s="18" t="s">
        <v>787</v>
      </c>
      <c r="J168" s="18">
        <v>2025.2</v>
      </c>
      <c r="K168" s="18">
        <v>2025.12</v>
      </c>
      <c r="L168" s="18" t="s">
        <v>723</v>
      </c>
      <c r="M168" s="18" t="s">
        <v>791</v>
      </c>
      <c r="N168" s="18">
        <v>5</v>
      </c>
      <c r="O168" s="18">
        <v>5</v>
      </c>
      <c r="P168" s="18">
        <f t="shared" si="3"/>
        <v>0</v>
      </c>
      <c r="Q168" s="18">
        <v>1</v>
      </c>
      <c r="R168" s="18">
        <v>82</v>
      </c>
      <c r="S168" s="18">
        <v>238</v>
      </c>
      <c r="T168" s="18">
        <v>1</v>
      </c>
      <c r="U168" s="18">
        <v>29</v>
      </c>
      <c r="V168" s="18">
        <v>65</v>
      </c>
      <c r="W168" s="18" t="s">
        <v>730</v>
      </c>
      <c r="X168" s="18"/>
      <c r="Y168" s="18"/>
    </row>
    <row r="169" s="3" customFormat="1" ht="50" customHeight="1" spans="1:25">
      <c r="A169" s="18">
        <v>164</v>
      </c>
      <c r="B169" s="18" t="s">
        <v>160</v>
      </c>
      <c r="C169" s="18" t="s">
        <v>161</v>
      </c>
      <c r="D169" s="18" t="s">
        <v>162</v>
      </c>
      <c r="E169" s="18" t="s">
        <v>723</v>
      </c>
      <c r="F169" s="18" t="s">
        <v>792</v>
      </c>
      <c r="G169" s="18" t="s">
        <v>793</v>
      </c>
      <c r="H169" s="18" t="s">
        <v>86</v>
      </c>
      <c r="I169" s="18" t="s">
        <v>792</v>
      </c>
      <c r="J169" s="18">
        <v>2025.2</v>
      </c>
      <c r="K169" s="18">
        <v>2025.12</v>
      </c>
      <c r="L169" s="18" t="s">
        <v>723</v>
      </c>
      <c r="M169" s="18" t="s">
        <v>794</v>
      </c>
      <c r="N169" s="18">
        <v>20</v>
      </c>
      <c r="O169" s="18">
        <v>20</v>
      </c>
      <c r="P169" s="18">
        <f t="shared" si="3"/>
        <v>0</v>
      </c>
      <c r="Q169" s="18">
        <v>1</v>
      </c>
      <c r="R169" s="18">
        <v>813</v>
      </c>
      <c r="S169" s="18">
        <v>2406</v>
      </c>
      <c r="T169" s="18">
        <v>1</v>
      </c>
      <c r="U169" s="18">
        <v>84</v>
      </c>
      <c r="V169" s="18">
        <v>215</v>
      </c>
      <c r="W169" s="18" t="s">
        <v>730</v>
      </c>
      <c r="X169" s="18"/>
      <c r="Y169" s="18"/>
    </row>
    <row r="170" s="3" customFormat="1" ht="50" customHeight="1" spans="1:25">
      <c r="A170" s="18">
        <v>165</v>
      </c>
      <c r="B170" s="18" t="s">
        <v>80</v>
      </c>
      <c r="C170" s="18" t="s">
        <v>81</v>
      </c>
      <c r="D170" s="18" t="s">
        <v>98</v>
      </c>
      <c r="E170" s="18" t="s">
        <v>723</v>
      </c>
      <c r="F170" s="18" t="s">
        <v>792</v>
      </c>
      <c r="G170" s="18" t="s">
        <v>795</v>
      </c>
      <c r="H170" s="18" t="s">
        <v>86</v>
      </c>
      <c r="I170" s="18" t="s">
        <v>792</v>
      </c>
      <c r="J170" s="18">
        <v>2025.2</v>
      </c>
      <c r="K170" s="18">
        <v>2025.12</v>
      </c>
      <c r="L170" s="18" t="s">
        <v>723</v>
      </c>
      <c r="M170" s="18" t="s">
        <v>796</v>
      </c>
      <c r="N170" s="18">
        <v>5</v>
      </c>
      <c r="O170" s="18">
        <v>5</v>
      </c>
      <c r="P170" s="18">
        <f t="shared" si="3"/>
        <v>0</v>
      </c>
      <c r="Q170" s="18">
        <v>1</v>
      </c>
      <c r="R170" s="18">
        <v>813</v>
      </c>
      <c r="S170" s="18">
        <v>2406</v>
      </c>
      <c r="T170" s="18">
        <v>1</v>
      </c>
      <c r="U170" s="18">
        <v>84</v>
      </c>
      <c r="V170" s="18">
        <v>215</v>
      </c>
      <c r="W170" s="18" t="s">
        <v>726</v>
      </c>
      <c r="X170" s="18"/>
      <c r="Y170" s="18"/>
    </row>
    <row r="171" s="3" customFormat="1" ht="50" customHeight="1" spans="1:25">
      <c r="A171" s="18">
        <v>166</v>
      </c>
      <c r="B171" s="18" t="s">
        <v>80</v>
      </c>
      <c r="C171" s="18" t="s">
        <v>81</v>
      </c>
      <c r="D171" s="18" t="s">
        <v>98</v>
      </c>
      <c r="E171" s="18" t="s">
        <v>723</v>
      </c>
      <c r="F171" s="18" t="s">
        <v>792</v>
      </c>
      <c r="G171" s="18" t="s">
        <v>797</v>
      </c>
      <c r="H171" s="18" t="s">
        <v>86</v>
      </c>
      <c r="I171" s="18" t="s">
        <v>792</v>
      </c>
      <c r="J171" s="18">
        <v>2025.2</v>
      </c>
      <c r="K171" s="18">
        <v>2025.12</v>
      </c>
      <c r="L171" s="18" t="s">
        <v>723</v>
      </c>
      <c r="M171" s="18" t="s">
        <v>798</v>
      </c>
      <c r="N171" s="18">
        <v>10</v>
      </c>
      <c r="O171" s="18">
        <v>10</v>
      </c>
      <c r="P171" s="18">
        <f t="shared" si="3"/>
        <v>0</v>
      </c>
      <c r="Q171" s="18">
        <v>1</v>
      </c>
      <c r="R171" s="18">
        <v>813</v>
      </c>
      <c r="S171" s="18">
        <v>2406</v>
      </c>
      <c r="T171" s="18">
        <v>1</v>
      </c>
      <c r="U171" s="18">
        <v>84</v>
      </c>
      <c r="V171" s="18">
        <v>215</v>
      </c>
      <c r="W171" s="18" t="s">
        <v>726</v>
      </c>
      <c r="X171" s="18"/>
      <c r="Y171" s="18"/>
    </row>
    <row r="172" s="3" customFormat="1" ht="50" customHeight="1" spans="1:25">
      <c r="A172" s="18">
        <v>167</v>
      </c>
      <c r="B172" s="18" t="s">
        <v>80</v>
      </c>
      <c r="C172" s="18" t="s">
        <v>81</v>
      </c>
      <c r="D172" s="18" t="s">
        <v>98</v>
      </c>
      <c r="E172" s="18" t="s">
        <v>723</v>
      </c>
      <c r="F172" s="18" t="s">
        <v>799</v>
      </c>
      <c r="G172" s="18" t="s">
        <v>800</v>
      </c>
      <c r="H172" s="18" t="s">
        <v>86</v>
      </c>
      <c r="I172" s="18" t="s">
        <v>799</v>
      </c>
      <c r="J172" s="18">
        <v>2025.2</v>
      </c>
      <c r="K172" s="18">
        <v>2025.12</v>
      </c>
      <c r="L172" s="18" t="s">
        <v>723</v>
      </c>
      <c r="M172" s="18" t="s">
        <v>801</v>
      </c>
      <c r="N172" s="18">
        <v>10</v>
      </c>
      <c r="O172" s="18">
        <v>10</v>
      </c>
      <c r="P172" s="18">
        <f t="shared" si="3"/>
        <v>0</v>
      </c>
      <c r="Q172" s="18">
        <v>1</v>
      </c>
      <c r="R172" s="18">
        <v>786</v>
      </c>
      <c r="S172" s="18">
        <v>2387</v>
      </c>
      <c r="T172" s="18">
        <v>1</v>
      </c>
      <c r="U172" s="18">
        <v>61</v>
      </c>
      <c r="V172" s="18">
        <v>194</v>
      </c>
      <c r="W172" s="18" t="s">
        <v>726</v>
      </c>
      <c r="X172" s="18"/>
      <c r="Y172" s="18"/>
    </row>
    <row r="173" s="3" customFormat="1" ht="50" customHeight="1" spans="1:25">
      <c r="A173" s="18">
        <v>168</v>
      </c>
      <c r="B173" s="18" t="s">
        <v>160</v>
      </c>
      <c r="C173" s="18" t="s">
        <v>161</v>
      </c>
      <c r="D173" s="18" t="s">
        <v>162</v>
      </c>
      <c r="E173" s="18" t="s">
        <v>723</v>
      </c>
      <c r="F173" s="18" t="s">
        <v>799</v>
      </c>
      <c r="G173" s="18" t="s">
        <v>802</v>
      </c>
      <c r="H173" s="18" t="s">
        <v>86</v>
      </c>
      <c r="I173" s="18" t="s">
        <v>799</v>
      </c>
      <c r="J173" s="18">
        <v>2025.2</v>
      </c>
      <c r="K173" s="18">
        <v>2025.12</v>
      </c>
      <c r="L173" s="18" t="s">
        <v>723</v>
      </c>
      <c r="M173" s="18" t="s">
        <v>803</v>
      </c>
      <c r="N173" s="18">
        <v>10</v>
      </c>
      <c r="O173" s="18">
        <v>10</v>
      </c>
      <c r="P173" s="18">
        <f t="shared" si="3"/>
        <v>0</v>
      </c>
      <c r="Q173" s="18">
        <v>1</v>
      </c>
      <c r="R173" s="18">
        <v>188</v>
      </c>
      <c r="S173" s="18">
        <v>658</v>
      </c>
      <c r="T173" s="18">
        <v>1</v>
      </c>
      <c r="U173" s="18">
        <v>38</v>
      </c>
      <c r="V173" s="18">
        <v>134</v>
      </c>
      <c r="W173" s="18" t="s">
        <v>730</v>
      </c>
      <c r="X173" s="18"/>
      <c r="Y173" s="18"/>
    </row>
    <row r="174" s="3" customFormat="1" ht="50" customHeight="1" spans="1:25">
      <c r="A174" s="18">
        <v>169</v>
      </c>
      <c r="B174" s="18" t="s">
        <v>80</v>
      </c>
      <c r="C174" s="18" t="s">
        <v>81</v>
      </c>
      <c r="D174" s="18" t="s">
        <v>98</v>
      </c>
      <c r="E174" s="18" t="s">
        <v>723</v>
      </c>
      <c r="F174" s="18" t="s">
        <v>804</v>
      </c>
      <c r="G174" s="18" t="s">
        <v>805</v>
      </c>
      <c r="H174" s="18" t="s">
        <v>86</v>
      </c>
      <c r="I174" s="18" t="s">
        <v>804</v>
      </c>
      <c r="J174" s="18">
        <v>2025.2</v>
      </c>
      <c r="K174" s="18">
        <v>2025.12</v>
      </c>
      <c r="L174" s="18" t="s">
        <v>723</v>
      </c>
      <c r="M174" s="18" t="s">
        <v>806</v>
      </c>
      <c r="N174" s="18">
        <v>8</v>
      </c>
      <c r="O174" s="18">
        <v>8</v>
      </c>
      <c r="P174" s="18">
        <f t="shared" si="3"/>
        <v>0</v>
      </c>
      <c r="Q174" s="18">
        <v>1</v>
      </c>
      <c r="R174" s="18">
        <v>894</v>
      </c>
      <c r="S174" s="18">
        <v>2553</v>
      </c>
      <c r="T174" s="18">
        <v>1</v>
      </c>
      <c r="U174" s="18">
        <v>62</v>
      </c>
      <c r="V174" s="18">
        <v>169</v>
      </c>
      <c r="W174" s="18" t="s">
        <v>726</v>
      </c>
      <c r="X174" s="18"/>
      <c r="Y174" s="18"/>
    </row>
    <row r="175" s="3" customFormat="1" ht="50" customHeight="1" spans="1:25">
      <c r="A175" s="18">
        <v>170</v>
      </c>
      <c r="B175" s="18" t="s">
        <v>160</v>
      </c>
      <c r="C175" s="18" t="s">
        <v>161</v>
      </c>
      <c r="D175" s="18" t="s">
        <v>759</v>
      </c>
      <c r="E175" s="18" t="s">
        <v>723</v>
      </c>
      <c r="F175" s="18" t="s">
        <v>804</v>
      </c>
      <c r="G175" s="18" t="s">
        <v>807</v>
      </c>
      <c r="H175" s="18" t="s">
        <v>86</v>
      </c>
      <c r="I175" s="18" t="s">
        <v>804</v>
      </c>
      <c r="J175" s="18">
        <v>2025.2</v>
      </c>
      <c r="K175" s="18">
        <v>2025.12</v>
      </c>
      <c r="L175" s="18" t="s">
        <v>723</v>
      </c>
      <c r="M175" s="18" t="s">
        <v>808</v>
      </c>
      <c r="N175" s="18">
        <v>5</v>
      </c>
      <c r="O175" s="18">
        <v>5</v>
      </c>
      <c r="P175" s="18">
        <f t="shared" si="3"/>
        <v>0</v>
      </c>
      <c r="Q175" s="18">
        <v>1</v>
      </c>
      <c r="R175" s="18">
        <v>894</v>
      </c>
      <c r="S175" s="18">
        <v>2554</v>
      </c>
      <c r="T175" s="18">
        <v>1</v>
      </c>
      <c r="U175" s="18">
        <v>62</v>
      </c>
      <c r="V175" s="18">
        <v>169</v>
      </c>
      <c r="W175" s="18" t="s">
        <v>762</v>
      </c>
      <c r="X175" s="18"/>
      <c r="Y175" s="18"/>
    </row>
    <row r="176" s="3" customFormat="1" ht="50" customHeight="1" spans="1:25">
      <c r="A176" s="18">
        <v>171</v>
      </c>
      <c r="B176" s="18" t="s">
        <v>80</v>
      </c>
      <c r="C176" s="18" t="s">
        <v>81</v>
      </c>
      <c r="D176" s="18" t="s">
        <v>98</v>
      </c>
      <c r="E176" s="18" t="s">
        <v>723</v>
      </c>
      <c r="F176" s="18" t="s">
        <v>809</v>
      </c>
      <c r="G176" s="18" t="s">
        <v>810</v>
      </c>
      <c r="H176" s="18" t="s">
        <v>86</v>
      </c>
      <c r="I176" s="18" t="s">
        <v>809</v>
      </c>
      <c r="J176" s="18">
        <v>2025.2</v>
      </c>
      <c r="K176" s="18">
        <v>2025.12</v>
      </c>
      <c r="L176" s="18" t="s">
        <v>723</v>
      </c>
      <c r="M176" s="18" t="s">
        <v>811</v>
      </c>
      <c r="N176" s="18">
        <v>10</v>
      </c>
      <c r="O176" s="18">
        <v>10</v>
      </c>
      <c r="P176" s="18">
        <f t="shared" si="3"/>
        <v>0</v>
      </c>
      <c r="Q176" s="18">
        <v>1</v>
      </c>
      <c r="R176" s="18">
        <v>185</v>
      </c>
      <c r="S176" s="18">
        <v>488</v>
      </c>
      <c r="T176" s="18">
        <v>1</v>
      </c>
      <c r="U176" s="18">
        <v>45</v>
      </c>
      <c r="V176" s="18">
        <v>150</v>
      </c>
      <c r="W176" s="18" t="s">
        <v>726</v>
      </c>
      <c r="X176" s="18"/>
      <c r="Y176" s="18"/>
    </row>
    <row r="177" s="3" customFormat="1" ht="50" customHeight="1" spans="1:25">
      <c r="A177" s="18">
        <v>172</v>
      </c>
      <c r="B177" s="18" t="s">
        <v>80</v>
      </c>
      <c r="C177" s="18" t="s">
        <v>90</v>
      </c>
      <c r="D177" s="18" t="s">
        <v>91</v>
      </c>
      <c r="E177" s="18" t="s">
        <v>723</v>
      </c>
      <c r="F177" s="18" t="s">
        <v>809</v>
      </c>
      <c r="G177" s="18" t="s">
        <v>812</v>
      </c>
      <c r="H177" s="18" t="s">
        <v>86</v>
      </c>
      <c r="I177" s="18" t="s">
        <v>809</v>
      </c>
      <c r="J177" s="18">
        <v>2025.2</v>
      </c>
      <c r="K177" s="18">
        <v>2025.12</v>
      </c>
      <c r="L177" s="18" t="s">
        <v>723</v>
      </c>
      <c r="M177" s="18" t="s">
        <v>813</v>
      </c>
      <c r="N177" s="18">
        <v>5</v>
      </c>
      <c r="O177" s="18">
        <v>5</v>
      </c>
      <c r="P177" s="18">
        <f t="shared" si="3"/>
        <v>0</v>
      </c>
      <c r="Q177" s="18">
        <v>1</v>
      </c>
      <c r="R177" s="18">
        <v>300</v>
      </c>
      <c r="S177" s="18">
        <v>950</v>
      </c>
      <c r="T177" s="18">
        <v>1</v>
      </c>
      <c r="U177" s="18">
        <v>35</v>
      </c>
      <c r="V177" s="18">
        <v>102</v>
      </c>
      <c r="W177" s="18" t="s">
        <v>814</v>
      </c>
      <c r="X177" s="18"/>
      <c r="Y177" s="18"/>
    </row>
    <row r="178" s="3" customFormat="1" ht="50" customHeight="1" spans="1:25">
      <c r="A178" s="18">
        <v>173</v>
      </c>
      <c r="B178" s="18" t="s">
        <v>80</v>
      </c>
      <c r="C178" s="18" t="s">
        <v>146</v>
      </c>
      <c r="D178" s="18" t="s">
        <v>146</v>
      </c>
      <c r="E178" s="18" t="s">
        <v>723</v>
      </c>
      <c r="F178" s="18" t="s">
        <v>723</v>
      </c>
      <c r="G178" s="18" t="s">
        <v>146</v>
      </c>
      <c r="H178" s="18" t="s">
        <v>86</v>
      </c>
      <c r="I178" s="18" t="s">
        <v>723</v>
      </c>
      <c r="J178" s="18">
        <v>2025.2</v>
      </c>
      <c r="K178" s="18">
        <v>2025.12</v>
      </c>
      <c r="L178" s="18" t="s">
        <v>723</v>
      </c>
      <c r="M178" s="18" t="s">
        <v>815</v>
      </c>
      <c r="N178" s="18">
        <v>103</v>
      </c>
      <c r="O178" s="18">
        <v>103</v>
      </c>
      <c r="P178" s="18">
        <f t="shared" si="3"/>
        <v>0</v>
      </c>
      <c r="Q178" s="18">
        <v>17</v>
      </c>
      <c r="R178" s="18">
        <v>563</v>
      </c>
      <c r="S178" s="18">
        <v>2120</v>
      </c>
      <c r="T178" s="18">
        <v>17</v>
      </c>
      <c r="U178" s="18">
        <v>563</v>
      </c>
      <c r="V178" s="18">
        <v>2120</v>
      </c>
      <c r="W178" s="18" t="s">
        <v>816</v>
      </c>
      <c r="X178" s="18"/>
      <c r="Y178" s="18"/>
    </row>
    <row r="179" s="3" customFormat="1" ht="50" customHeight="1" spans="1:25">
      <c r="A179" s="18">
        <v>174</v>
      </c>
      <c r="B179" s="18" t="s">
        <v>80</v>
      </c>
      <c r="C179" s="18" t="s">
        <v>81</v>
      </c>
      <c r="D179" s="18" t="s">
        <v>98</v>
      </c>
      <c r="E179" s="18" t="s">
        <v>723</v>
      </c>
      <c r="F179" s="18" t="s">
        <v>723</v>
      </c>
      <c r="G179" s="18" t="s">
        <v>817</v>
      </c>
      <c r="H179" s="18" t="s">
        <v>86</v>
      </c>
      <c r="I179" s="18" t="s">
        <v>723</v>
      </c>
      <c r="J179" s="18">
        <v>2025.2</v>
      </c>
      <c r="K179" s="18">
        <v>2025.12</v>
      </c>
      <c r="L179" s="18" t="s">
        <v>723</v>
      </c>
      <c r="M179" s="18" t="s">
        <v>818</v>
      </c>
      <c r="N179" s="18">
        <v>33.01</v>
      </c>
      <c r="O179" s="18">
        <v>33.01</v>
      </c>
      <c r="P179" s="18">
        <f t="shared" si="3"/>
        <v>0</v>
      </c>
      <c r="Q179" s="18">
        <v>11</v>
      </c>
      <c r="R179" s="18">
        <v>117</v>
      </c>
      <c r="S179" s="18">
        <v>568</v>
      </c>
      <c r="T179" s="18">
        <v>11</v>
      </c>
      <c r="U179" s="18">
        <v>117</v>
      </c>
      <c r="V179" s="18">
        <v>568</v>
      </c>
      <c r="W179" s="18" t="s">
        <v>819</v>
      </c>
      <c r="X179" s="18"/>
      <c r="Y179" s="18"/>
    </row>
    <row r="180" s="3" customFormat="1" ht="50" customHeight="1" spans="1:25">
      <c r="A180" s="18">
        <v>175</v>
      </c>
      <c r="B180" s="18" t="s">
        <v>80</v>
      </c>
      <c r="C180" s="18" t="s">
        <v>81</v>
      </c>
      <c r="D180" s="18" t="s">
        <v>98</v>
      </c>
      <c r="E180" s="18" t="s">
        <v>723</v>
      </c>
      <c r="F180" s="18" t="s">
        <v>723</v>
      </c>
      <c r="G180" s="18" t="s">
        <v>820</v>
      </c>
      <c r="H180" s="18" t="s">
        <v>86</v>
      </c>
      <c r="I180" s="18" t="s">
        <v>723</v>
      </c>
      <c r="J180" s="18">
        <v>2025.2</v>
      </c>
      <c r="K180" s="18">
        <v>2025.12</v>
      </c>
      <c r="L180" s="18" t="s">
        <v>723</v>
      </c>
      <c r="M180" s="18" t="s">
        <v>821</v>
      </c>
      <c r="N180" s="18">
        <v>15</v>
      </c>
      <c r="O180" s="18">
        <v>15</v>
      </c>
      <c r="P180" s="18">
        <f t="shared" si="3"/>
        <v>0</v>
      </c>
      <c r="Q180" s="18">
        <v>17</v>
      </c>
      <c r="R180" s="18">
        <v>78</v>
      </c>
      <c r="S180" s="18">
        <v>372</v>
      </c>
      <c r="T180" s="18">
        <v>17</v>
      </c>
      <c r="U180" s="18">
        <v>78</v>
      </c>
      <c r="V180" s="18">
        <v>372</v>
      </c>
      <c r="W180" s="18" t="s">
        <v>819</v>
      </c>
      <c r="X180" s="18"/>
      <c r="Y180" s="18"/>
    </row>
    <row r="181" s="3" customFormat="1" ht="50" customHeight="1" spans="1:25">
      <c r="A181" s="18">
        <v>176</v>
      </c>
      <c r="B181" s="21" t="s">
        <v>160</v>
      </c>
      <c r="C181" s="21" t="s">
        <v>822</v>
      </c>
      <c r="D181" s="21" t="s">
        <v>823</v>
      </c>
      <c r="E181" s="22" t="s">
        <v>723</v>
      </c>
      <c r="F181" s="22" t="s">
        <v>787</v>
      </c>
      <c r="G181" s="21" t="s">
        <v>824</v>
      </c>
      <c r="H181" s="42" t="s">
        <v>86</v>
      </c>
      <c r="I181" s="23" t="s">
        <v>787</v>
      </c>
      <c r="J181" s="23">
        <v>2025.11</v>
      </c>
      <c r="K181" s="23">
        <v>2025.12</v>
      </c>
      <c r="L181" s="23" t="s">
        <v>192</v>
      </c>
      <c r="M181" s="21" t="s">
        <v>825</v>
      </c>
      <c r="N181" s="43">
        <v>5</v>
      </c>
      <c r="O181" s="43">
        <v>5</v>
      </c>
      <c r="P181" s="18">
        <f t="shared" si="3"/>
        <v>0</v>
      </c>
      <c r="Q181" s="43">
        <v>1</v>
      </c>
      <c r="R181" s="43">
        <v>28</v>
      </c>
      <c r="S181" s="22">
        <v>126</v>
      </c>
      <c r="T181" s="43">
        <v>1</v>
      </c>
      <c r="U181" s="43">
        <v>5</v>
      </c>
      <c r="V181" s="23">
        <v>24</v>
      </c>
      <c r="W181" s="23" t="s">
        <v>730</v>
      </c>
      <c r="X181" s="23" t="s">
        <v>826</v>
      </c>
      <c r="Y181" s="44"/>
    </row>
    <row r="182" s="3" customFormat="1" ht="50" customHeight="1" spans="1:25">
      <c r="A182" s="18">
        <v>177</v>
      </c>
      <c r="B182" s="21" t="s">
        <v>80</v>
      </c>
      <c r="C182" s="21" t="s">
        <v>81</v>
      </c>
      <c r="D182" s="21" t="s">
        <v>98</v>
      </c>
      <c r="E182" s="22" t="s">
        <v>723</v>
      </c>
      <c r="F182" s="22" t="s">
        <v>787</v>
      </c>
      <c r="G182" s="21" t="s">
        <v>827</v>
      </c>
      <c r="H182" s="21" t="s">
        <v>176</v>
      </c>
      <c r="I182" s="23" t="s">
        <v>787</v>
      </c>
      <c r="J182" s="23">
        <v>2025.11</v>
      </c>
      <c r="K182" s="23">
        <v>2025.12</v>
      </c>
      <c r="L182" s="23" t="s">
        <v>192</v>
      </c>
      <c r="M182" s="21" t="s">
        <v>828</v>
      </c>
      <c r="N182" s="43">
        <v>5</v>
      </c>
      <c r="O182" s="43">
        <v>5</v>
      </c>
      <c r="P182" s="18">
        <f t="shared" si="3"/>
        <v>0</v>
      </c>
      <c r="Q182" s="43">
        <v>1</v>
      </c>
      <c r="R182" s="43">
        <v>12</v>
      </c>
      <c r="S182" s="22">
        <v>57</v>
      </c>
      <c r="T182" s="43">
        <v>1</v>
      </c>
      <c r="U182" s="43">
        <v>4</v>
      </c>
      <c r="V182" s="23">
        <v>22</v>
      </c>
      <c r="W182" s="23" t="s">
        <v>726</v>
      </c>
      <c r="X182" s="23" t="s">
        <v>829</v>
      </c>
      <c r="Y182" s="42"/>
    </row>
    <row r="183" s="3" customFormat="1" ht="50" customHeight="1" spans="1:25">
      <c r="A183" s="18">
        <v>178</v>
      </c>
      <c r="B183" s="21" t="s">
        <v>80</v>
      </c>
      <c r="C183" s="21" t="s">
        <v>90</v>
      </c>
      <c r="D183" s="21" t="s">
        <v>91</v>
      </c>
      <c r="E183" s="22" t="s">
        <v>723</v>
      </c>
      <c r="F183" s="21" t="s">
        <v>804</v>
      </c>
      <c r="G183" s="21" t="s">
        <v>830</v>
      </c>
      <c r="H183" s="42" t="s">
        <v>86</v>
      </c>
      <c r="I183" s="23" t="s">
        <v>804</v>
      </c>
      <c r="J183" s="23">
        <v>2025.11</v>
      </c>
      <c r="K183" s="23">
        <v>2025.12</v>
      </c>
      <c r="L183" s="23" t="s">
        <v>192</v>
      </c>
      <c r="M183" s="21" t="s">
        <v>831</v>
      </c>
      <c r="N183" s="43">
        <v>5</v>
      </c>
      <c r="O183" s="43">
        <v>5</v>
      </c>
      <c r="P183" s="18">
        <f t="shared" si="3"/>
        <v>0</v>
      </c>
      <c r="Q183" s="43">
        <v>1</v>
      </c>
      <c r="R183" s="43">
        <v>14</v>
      </c>
      <c r="S183" s="22">
        <v>65</v>
      </c>
      <c r="T183" s="43">
        <v>1</v>
      </c>
      <c r="U183" s="43">
        <v>3</v>
      </c>
      <c r="V183" s="23">
        <v>12</v>
      </c>
      <c r="W183" s="23" t="s">
        <v>784</v>
      </c>
      <c r="X183" s="23" t="s">
        <v>832</v>
      </c>
      <c r="Y183" s="45"/>
    </row>
    <row r="184" s="3" customFormat="1" ht="50" customHeight="1" spans="1:25">
      <c r="A184" s="18">
        <v>179</v>
      </c>
      <c r="B184" s="21" t="s">
        <v>160</v>
      </c>
      <c r="C184" s="21" t="s">
        <v>161</v>
      </c>
      <c r="D184" s="21" t="s">
        <v>759</v>
      </c>
      <c r="E184" s="22" t="s">
        <v>723</v>
      </c>
      <c r="F184" s="21" t="s">
        <v>804</v>
      </c>
      <c r="G184" s="21" t="s">
        <v>833</v>
      </c>
      <c r="H184" s="21" t="s">
        <v>101</v>
      </c>
      <c r="I184" s="23" t="s">
        <v>804</v>
      </c>
      <c r="J184" s="23">
        <v>2025.11</v>
      </c>
      <c r="K184" s="23">
        <v>2025.12</v>
      </c>
      <c r="L184" s="23" t="s">
        <v>192</v>
      </c>
      <c r="M184" s="21" t="s">
        <v>834</v>
      </c>
      <c r="N184" s="43">
        <v>10</v>
      </c>
      <c r="O184" s="43">
        <v>10</v>
      </c>
      <c r="P184" s="18">
        <f t="shared" si="3"/>
        <v>0</v>
      </c>
      <c r="Q184" s="43">
        <v>1</v>
      </c>
      <c r="R184" s="43">
        <v>18</v>
      </c>
      <c r="S184" s="22">
        <v>72</v>
      </c>
      <c r="T184" s="43">
        <v>1</v>
      </c>
      <c r="U184" s="43">
        <v>2</v>
      </c>
      <c r="V184" s="23">
        <v>9</v>
      </c>
      <c r="W184" s="23" t="s">
        <v>762</v>
      </c>
      <c r="X184" s="23" t="s">
        <v>835</v>
      </c>
      <c r="Y184" s="45"/>
    </row>
    <row r="185" s="3" customFormat="1" ht="50" customHeight="1" spans="1:25">
      <c r="A185" s="18">
        <v>180</v>
      </c>
      <c r="B185" s="21" t="s">
        <v>80</v>
      </c>
      <c r="C185" s="21" t="s">
        <v>90</v>
      </c>
      <c r="D185" s="21" t="s">
        <v>91</v>
      </c>
      <c r="E185" s="22" t="s">
        <v>723</v>
      </c>
      <c r="F185" s="21" t="s">
        <v>766</v>
      </c>
      <c r="G185" s="21" t="s">
        <v>836</v>
      </c>
      <c r="H185" s="42" t="s">
        <v>86</v>
      </c>
      <c r="I185" s="23" t="s">
        <v>766</v>
      </c>
      <c r="J185" s="23">
        <v>2025.11</v>
      </c>
      <c r="K185" s="23">
        <v>2025.12</v>
      </c>
      <c r="L185" s="23" t="s">
        <v>192</v>
      </c>
      <c r="M185" s="21" t="s">
        <v>837</v>
      </c>
      <c r="N185" s="43">
        <v>5</v>
      </c>
      <c r="O185" s="43">
        <v>5</v>
      </c>
      <c r="P185" s="18">
        <f t="shared" si="3"/>
        <v>0</v>
      </c>
      <c r="Q185" s="43">
        <v>1</v>
      </c>
      <c r="R185" s="43">
        <v>15</v>
      </c>
      <c r="S185" s="22">
        <v>68</v>
      </c>
      <c r="T185" s="43">
        <v>1</v>
      </c>
      <c r="U185" s="43">
        <v>3</v>
      </c>
      <c r="V185" s="23">
        <v>14</v>
      </c>
      <c r="W185" s="23" t="s">
        <v>784</v>
      </c>
      <c r="X185" s="23" t="s">
        <v>832</v>
      </c>
      <c r="Y185" s="45"/>
    </row>
    <row r="186" s="3" customFormat="1" ht="50" customHeight="1" spans="1:25">
      <c r="A186" s="18">
        <v>181</v>
      </c>
      <c r="B186" s="21" t="s">
        <v>160</v>
      </c>
      <c r="C186" s="21" t="s">
        <v>822</v>
      </c>
      <c r="D186" s="21" t="s">
        <v>823</v>
      </c>
      <c r="E186" s="22" t="s">
        <v>723</v>
      </c>
      <c r="F186" s="21" t="s">
        <v>747</v>
      </c>
      <c r="G186" s="21" t="s">
        <v>838</v>
      </c>
      <c r="H186" s="42" t="s">
        <v>86</v>
      </c>
      <c r="I186" s="23" t="s">
        <v>747</v>
      </c>
      <c r="J186" s="23">
        <v>2025.11</v>
      </c>
      <c r="K186" s="23">
        <v>2025.12</v>
      </c>
      <c r="L186" s="23" t="s">
        <v>192</v>
      </c>
      <c r="M186" s="21" t="s">
        <v>839</v>
      </c>
      <c r="N186" s="43">
        <v>13</v>
      </c>
      <c r="O186" s="43">
        <v>13</v>
      </c>
      <c r="P186" s="18">
        <f t="shared" si="3"/>
        <v>0</v>
      </c>
      <c r="Q186" s="43">
        <v>1</v>
      </c>
      <c r="R186" s="43">
        <v>34</v>
      </c>
      <c r="S186" s="22">
        <v>156</v>
      </c>
      <c r="T186" s="43">
        <v>1</v>
      </c>
      <c r="U186" s="43">
        <v>6</v>
      </c>
      <c r="V186" s="23">
        <v>22</v>
      </c>
      <c r="W186" s="23" t="s">
        <v>730</v>
      </c>
      <c r="X186" s="23" t="s">
        <v>826</v>
      </c>
      <c r="Y186" s="45"/>
    </row>
    <row r="187" s="3" customFormat="1" ht="50" customHeight="1" spans="1:25">
      <c r="A187" s="18">
        <v>182</v>
      </c>
      <c r="B187" s="21" t="s">
        <v>160</v>
      </c>
      <c r="C187" s="21" t="s">
        <v>161</v>
      </c>
      <c r="D187" s="21" t="s">
        <v>759</v>
      </c>
      <c r="E187" s="22" t="s">
        <v>723</v>
      </c>
      <c r="F187" s="21" t="s">
        <v>774</v>
      </c>
      <c r="G187" s="21" t="s">
        <v>840</v>
      </c>
      <c r="H187" s="21" t="s">
        <v>101</v>
      </c>
      <c r="I187" s="23" t="s">
        <v>774</v>
      </c>
      <c r="J187" s="23">
        <v>2025.11</v>
      </c>
      <c r="K187" s="23">
        <v>2025.12</v>
      </c>
      <c r="L187" s="23" t="s">
        <v>192</v>
      </c>
      <c r="M187" s="21" t="s">
        <v>841</v>
      </c>
      <c r="N187" s="43">
        <v>3</v>
      </c>
      <c r="O187" s="43">
        <v>3</v>
      </c>
      <c r="P187" s="18">
        <f t="shared" si="3"/>
        <v>0</v>
      </c>
      <c r="Q187" s="43">
        <v>1</v>
      </c>
      <c r="R187" s="43">
        <v>15</v>
      </c>
      <c r="S187" s="22">
        <v>65</v>
      </c>
      <c r="T187" s="43">
        <v>1</v>
      </c>
      <c r="U187" s="43">
        <v>3</v>
      </c>
      <c r="V187" s="23">
        <v>12</v>
      </c>
      <c r="W187" s="23" t="s">
        <v>762</v>
      </c>
      <c r="X187" s="23" t="s">
        <v>835</v>
      </c>
      <c r="Y187" s="45"/>
    </row>
    <row r="188" s="3" customFormat="1" ht="50" customHeight="1" spans="1:25">
      <c r="A188" s="18">
        <v>183</v>
      </c>
      <c r="B188" s="21" t="s">
        <v>160</v>
      </c>
      <c r="C188" s="21" t="s">
        <v>161</v>
      </c>
      <c r="D188" s="21" t="s">
        <v>759</v>
      </c>
      <c r="E188" s="22" t="s">
        <v>723</v>
      </c>
      <c r="F188" s="21" t="s">
        <v>724</v>
      </c>
      <c r="G188" s="21" t="s">
        <v>842</v>
      </c>
      <c r="H188" s="21" t="s">
        <v>101</v>
      </c>
      <c r="I188" s="23" t="s">
        <v>724</v>
      </c>
      <c r="J188" s="23">
        <v>2025.11</v>
      </c>
      <c r="K188" s="23">
        <v>2025.12</v>
      </c>
      <c r="L188" s="23" t="s">
        <v>192</v>
      </c>
      <c r="M188" s="21" t="s">
        <v>843</v>
      </c>
      <c r="N188" s="43">
        <v>2</v>
      </c>
      <c r="O188" s="43">
        <v>2</v>
      </c>
      <c r="P188" s="18">
        <f t="shared" si="3"/>
        <v>0</v>
      </c>
      <c r="Q188" s="43">
        <v>1</v>
      </c>
      <c r="R188" s="43">
        <v>48</v>
      </c>
      <c r="S188" s="22">
        <v>162</v>
      </c>
      <c r="T188" s="43">
        <v>1</v>
      </c>
      <c r="U188" s="43">
        <v>4</v>
      </c>
      <c r="V188" s="23">
        <v>12</v>
      </c>
      <c r="W188" s="23" t="s">
        <v>762</v>
      </c>
      <c r="X188" s="23" t="s">
        <v>835</v>
      </c>
      <c r="Y188" s="45"/>
    </row>
    <row r="189" s="3" customFormat="1" ht="50" customHeight="1" spans="1:25">
      <c r="A189" s="18">
        <v>184</v>
      </c>
      <c r="B189" s="21" t="s">
        <v>160</v>
      </c>
      <c r="C189" s="21" t="s">
        <v>822</v>
      </c>
      <c r="D189" s="21" t="s">
        <v>823</v>
      </c>
      <c r="E189" s="22" t="s">
        <v>723</v>
      </c>
      <c r="F189" s="21" t="s">
        <v>744</v>
      </c>
      <c r="G189" s="21" t="s">
        <v>844</v>
      </c>
      <c r="H189" s="42" t="s">
        <v>86</v>
      </c>
      <c r="I189" s="23" t="s">
        <v>744</v>
      </c>
      <c r="J189" s="23">
        <v>2025.11</v>
      </c>
      <c r="K189" s="23">
        <v>2025.12</v>
      </c>
      <c r="L189" s="23" t="s">
        <v>192</v>
      </c>
      <c r="M189" s="21" t="s">
        <v>845</v>
      </c>
      <c r="N189" s="43">
        <v>2</v>
      </c>
      <c r="O189" s="43">
        <v>2</v>
      </c>
      <c r="P189" s="18">
        <f t="shared" si="3"/>
        <v>0</v>
      </c>
      <c r="Q189" s="43">
        <v>1</v>
      </c>
      <c r="R189" s="43">
        <v>54</v>
      </c>
      <c r="S189" s="22">
        <v>225</v>
      </c>
      <c r="T189" s="43">
        <v>1</v>
      </c>
      <c r="U189" s="43">
        <v>13</v>
      </c>
      <c r="V189" s="23">
        <v>48</v>
      </c>
      <c r="W189" s="23" t="s">
        <v>730</v>
      </c>
      <c r="X189" s="23" t="s">
        <v>826</v>
      </c>
      <c r="Y189" s="45"/>
    </row>
    <row r="190" s="3" customFormat="1" ht="50" customHeight="1" spans="1:25">
      <c r="A190" s="18">
        <v>185</v>
      </c>
      <c r="B190" s="21" t="s">
        <v>80</v>
      </c>
      <c r="C190" s="21" t="s">
        <v>90</v>
      </c>
      <c r="D190" s="21" t="s">
        <v>91</v>
      </c>
      <c r="E190" s="22" t="s">
        <v>723</v>
      </c>
      <c r="F190" s="21" t="s">
        <v>727</v>
      </c>
      <c r="G190" s="21" t="s">
        <v>846</v>
      </c>
      <c r="H190" s="42" t="s">
        <v>86</v>
      </c>
      <c r="I190" s="23" t="s">
        <v>727</v>
      </c>
      <c r="J190" s="23">
        <v>2025.11</v>
      </c>
      <c r="K190" s="23">
        <v>2025.12</v>
      </c>
      <c r="L190" s="23" t="s">
        <v>192</v>
      </c>
      <c r="M190" s="21" t="s">
        <v>847</v>
      </c>
      <c r="N190" s="43">
        <v>2</v>
      </c>
      <c r="O190" s="43">
        <v>2</v>
      </c>
      <c r="P190" s="18">
        <f t="shared" si="3"/>
        <v>0</v>
      </c>
      <c r="Q190" s="43">
        <v>1</v>
      </c>
      <c r="R190" s="43">
        <v>17</v>
      </c>
      <c r="S190" s="22">
        <v>75</v>
      </c>
      <c r="T190" s="43">
        <v>1</v>
      </c>
      <c r="U190" s="43">
        <v>5</v>
      </c>
      <c r="V190" s="23">
        <v>16</v>
      </c>
      <c r="W190" s="23" t="s">
        <v>784</v>
      </c>
      <c r="X190" s="23" t="s">
        <v>832</v>
      </c>
      <c r="Y190" s="45"/>
    </row>
    <row r="191" s="4" customFormat="1" ht="50" customHeight="1" spans="1:25">
      <c r="A191" s="18">
        <v>186</v>
      </c>
      <c r="B191" s="18" t="s">
        <v>80</v>
      </c>
      <c r="C191" s="18" t="s">
        <v>90</v>
      </c>
      <c r="D191" s="18" t="s">
        <v>91</v>
      </c>
      <c r="E191" s="18" t="s">
        <v>848</v>
      </c>
      <c r="F191" s="18" t="s">
        <v>849</v>
      </c>
      <c r="G191" s="18" t="s">
        <v>850</v>
      </c>
      <c r="H191" s="18" t="s">
        <v>86</v>
      </c>
      <c r="I191" s="18" t="s">
        <v>849</v>
      </c>
      <c r="J191" s="46">
        <v>45950</v>
      </c>
      <c r="K191" s="46">
        <v>45981</v>
      </c>
      <c r="L191" s="18" t="s">
        <v>849</v>
      </c>
      <c r="M191" s="18" t="s">
        <v>851</v>
      </c>
      <c r="N191" s="18">
        <v>8</v>
      </c>
      <c r="O191" s="18">
        <v>8</v>
      </c>
      <c r="P191" s="18">
        <f t="shared" si="3"/>
        <v>0</v>
      </c>
      <c r="Q191" s="18">
        <v>1</v>
      </c>
      <c r="R191" s="18">
        <v>21</v>
      </c>
      <c r="S191" s="18">
        <v>72</v>
      </c>
      <c r="T191" s="18">
        <v>1</v>
      </c>
      <c r="U191" s="18">
        <v>2</v>
      </c>
      <c r="V191" s="18">
        <v>4</v>
      </c>
      <c r="W191" s="18" t="s">
        <v>852</v>
      </c>
      <c r="X191" s="18" t="s">
        <v>853</v>
      </c>
      <c r="Y191" s="18"/>
    </row>
    <row r="192" s="3" customFormat="1" ht="50" customHeight="1" spans="1:25">
      <c r="A192" s="18">
        <v>187</v>
      </c>
      <c r="B192" s="18" t="s">
        <v>160</v>
      </c>
      <c r="C192" s="18" t="s">
        <v>161</v>
      </c>
      <c r="D192" s="18" t="s">
        <v>162</v>
      </c>
      <c r="E192" s="18" t="s">
        <v>848</v>
      </c>
      <c r="F192" s="18" t="s">
        <v>849</v>
      </c>
      <c r="G192" s="18" t="s">
        <v>854</v>
      </c>
      <c r="H192" s="18" t="s">
        <v>86</v>
      </c>
      <c r="I192" s="18" t="s">
        <v>849</v>
      </c>
      <c r="J192" s="46">
        <v>45950</v>
      </c>
      <c r="K192" s="46">
        <v>45981</v>
      </c>
      <c r="L192" s="18" t="s">
        <v>849</v>
      </c>
      <c r="M192" s="18" t="s">
        <v>855</v>
      </c>
      <c r="N192" s="18">
        <v>28</v>
      </c>
      <c r="O192" s="18">
        <v>10</v>
      </c>
      <c r="P192" s="18">
        <f t="shared" si="3"/>
        <v>18</v>
      </c>
      <c r="Q192" s="18">
        <v>1</v>
      </c>
      <c r="R192" s="18">
        <v>31</v>
      </c>
      <c r="S192" s="18">
        <v>106</v>
      </c>
      <c r="T192" s="18">
        <v>1</v>
      </c>
      <c r="U192" s="18">
        <v>3</v>
      </c>
      <c r="V192" s="18">
        <v>11</v>
      </c>
      <c r="W192" s="18" t="s">
        <v>856</v>
      </c>
      <c r="X192" s="18" t="s">
        <v>857</v>
      </c>
      <c r="Y192" s="18"/>
    </row>
    <row r="193" s="3" customFormat="1" ht="50" customHeight="1" spans="1:25">
      <c r="A193" s="18">
        <v>188</v>
      </c>
      <c r="B193" s="18" t="s">
        <v>160</v>
      </c>
      <c r="C193" s="18" t="s">
        <v>161</v>
      </c>
      <c r="D193" s="18" t="s">
        <v>162</v>
      </c>
      <c r="E193" s="18" t="s">
        <v>848</v>
      </c>
      <c r="F193" s="18" t="s">
        <v>858</v>
      </c>
      <c r="G193" s="18" t="s">
        <v>859</v>
      </c>
      <c r="H193" s="18" t="s">
        <v>86</v>
      </c>
      <c r="I193" s="18" t="s">
        <v>858</v>
      </c>
      <c r="J193" s="38">
        <v>45717</v>
      </c>
      <c r="K193" s="38">
        <v>45838</v>
      </c>
      <c r="L193" s="18" t="s">
        <v>858</v>
      </c>
      <c r="M193" s="18" t="s">
        <v>860</v>
      </c>
      <c r="N193" s="18">
        <v>6</v>
      </c>
      <c r="O193" s="18">
        <v>2</v>
      </c>
      <c r="P193" s="18">
        <f t="shared" si="3"/>
        <v>4</v>
      </c>
      <c r="Q193" s="18">
        <v>1</v>
      </c>
      <c r="R193" s="18">
        <v>160</v>
      </c>
      <c r="S193" s="18">
        <v>605</v>
      </c>
      <c r="T193" s="18"/>
      <c r="U193" s="18">
        <v>8</v>
      </c>
      <c r="V193" s="18">
        <v>19</v>
      </c>
      <c r="W193" s="18" t="s">
        <v>861</v>
      </c>
      <c r="X193" s="18" t="s">
        <v>862</v>
      </c>
      <c r="Y193" s="18"/>
    </row>
    <row r="194" s="3" customFormat="1" ht="50" customHeight="1" spans="1:25">
      <c r="A194" s="18">
        <v>189</v>
      </c>
      <c r="B194" s="18" t="s">
        <v>80</v>
      </c>
      <c r="C194" s="18" t="s">
        <v>90</v>
      </c>
      <c r="D194" s="18" t="s">
        <v>91</v>
      </c>
      <c r="E194" s="18" t="s">
        <v>848</v>
      </c>
      <c r="F194" s="18" t="s">
        <v>863</v>
      </c>
      <c r="G194" s="18" t="s">
        <v>864</v>
      </c>
      <c r="H194" s="18" t="s">
        <v>86</v>
      </c>
      <c r="I194" s="18" t="s">
        <v>865</v>
      </c>
      <c r="J194" s="38">
        <v>45717</v>
      </c>
      <c r="K194" s="38">
        <v>45748</v>
      </c>
      <c r="L194" s="18" t="s">
        <v>863</v>
      </c>
      <c r="M194" s="18" t="s">
        <v>866</v>
      </c>
      <c r="N194" s="18">
        <v>6</v>
      </c>
      <c r="O194" s="18">
        <v>4</v>
      </c>
      <c r="P194" s="18">
        <f t="shared" si="3"/>
        <v>2</v>
      </c>
      <c r="Q194" s="18">
        <v>1</v>
      </c>
      <c r="R194" s="18">
        <v>30</v>
      </c>
      <c r="S194" s="18">
        <v>102</v>
      </c>
      <c r="T194" s="18"/>
      <c r="U194" s="18">
        <v>0</v>
      </c>
      <c r="V194" s="18">
        <v>0</v>
      </c>
      <c r="W194" s="18" t="s">
        <v>867</v>
      </c>
      <c r="X194" s="18" t="s">
        <v>868</v>
      </c>
      <c r="Y194" s="18"/>
    </row>
    <row r="195" s="3" customFormat="1" ht="50" customHeight="1" spans="1:25">
      <c r="A195" s="18">
        <v>190</v>
      </c>
      <c r="B195" s="18" t="s">
        <v>80</v>
      </c>
      <c r="C195" s="18" t="s">
        <v>90</v>
      </c>
      <c r="D195" s="18" t="s">
        <v>91</v>
      </c>
      <c r="E195" s="18" t="s">
        <v>848</v>
      </c>
      <c r="F195" s="18" t="s">
        <v>869</v>
      </c>
      <c r="G195" s="18" t="s">
        <v>870</v>
      </c>
      <c r="H195" s="18" t="s">
        <v>86</v>
      </c>
      <c r="I195" s="18" t="s">
        <v>871</v>
      </c>
      <c r="J195" s="38" t="s">
        <v>394</v>
      </c>
      <c r="K195" s="38" t="s">
        <v>872</v>
      </c>
      <c r="L195" s="18" t="s">
        <v>869</v>
      </c>
      <c r="M195" s="18" t="s">
        <v>873</v>
      </c>
      <c r="N195" s="18">
        <v>13</v>
      </c>
      <c r="O195" s="18">
        <v>2</v>
      </c>
      <c r="P195" s="18">
        <f t="shared" si="3"/>
        <v>11</v>
      </c>
      <c r="Q195" s="18">
        <v>1</v>
      </c>
      <c r="R195" s="18">
        <v>76</v>
      </c>
      <c r="S195" s="18">
        <v>372</v>
      </c>
      <c r="T195" s="18"/>
      <c r="U195" s="18">
        <v>21</v>
      </c>
      <c r="V195" s="18">
        <v>62</v>
      </c>
      <c r="W195" s="18" t="s">
        <v>874</v>
      </c>
      <c r="X195" s="18" t="s">
        <v>875</v>
      </c>
      <c r="Y195" s="18"/>
    </row>
    <row r="196" s="3" customFormat="1" ht="50" customHeight="1" spans="1:25">
      <c r="A196" s="18">
        <v>191</v>
      </c>
      <c r="B196" s="18" t="s">
        <v>80</v>
      </c>
      <c r="C196" s="18" t="s">
        <v>90</v>
      </c>
      <c r="D196" s="18" t="s">
        <v>91</v>
      </c>
      <c r="E196" s="18" t="s">
        <v>848</v>
      </c>
      <c r="F196" s="18" t="s">
        <v>876</v>
      </c>
      <c r="G196" s="18" t="s">
        <v>877</v>
      </c>
      <c r="H196" s="18" t="s">
        <v>86</v>
      </c>
      <c r="I196" s="18" t="s">
        <v>876</v>
      </c>
      <c r="J196" s="47">
        <v>45717</v>
      </c>
      <c r="K196" s="47">
        <v>45777</v>
      </c>
      <c r="L196" s="18" t="s">
        <v>876</v>
      </c>
      <c r="M196" s="18" t="s">
        <v>878</v>
      </c>
      <c r="N196" s="18">
        <v>15</v>
      </c>
      <c r="O196" s="18">
        <v>3</v>
      </c>
      <c r="P196" s="18">
        <f t="shared" si="3"/>
        <v>12</v>
      </c>
      <c r="Q196" s="18">
        <v>1</v>
      </c>
      <c r="R196" s="18">
        <v>56</v>
      </c>
      <c r="S196" s="18">
        <v>203</v>
      </c>
      <c r="T196" s="18"/>
      <c r="U196" s="18">
        <v>4</v>
      </c>
      <c r="V196" s="18">
        <v>15</v>
      </c>
      <c r="W196" s="18" t="s">
        <v>879</v>
      </c>
      <c r="X196" s="18" t="s">
        <v>880</v>
      </c>
      <c r="Y196" s="18"/>
    </row>
    <row r="197" s="3" customFormat="1" ht="50" customHeight="1" spans="1:25">
      <c r="A197" s="18">
        <v>192</v>
      </c>
      <c r="B197" s="18" t="s">
        <v>160</v>
      </c>
      <c r="C197" s="18" t="s">
        <v>161</v>
      </c>
      <c r="D197" s="18" t="s">
        <v>162</v>
      </c>
      <c r="E197" s="18" t="s">
        <v>848</v>
      </c>
      <c r="F197" s="18" t="s">
        <v>881</v>
      </c>
      <c r="G197" s="18" t="s">
        <v>882</v>
      </c>
      <c r="H197" s="18" t="s">
        <v>86</v>
      </c>
      <c r="I197" s="18" t="s">
        <v>881</v>
      </c>
      <c r="J197" s="48">
        <v>45717</v>
      </c>
      <c r="K197" s="48">
        <v>45777</v>
      </c>
      <c r="L197" s="18" t="s">
        <v>881</v>
      </c>
      <c r="M197" s="18" t="s">
        <v>883</v>
      </c>
      <c r="N197" s="18">
        <v>6</v>
      </c>
      <c r="O197" s="18">
        <v>4</v>
      </c>
      <c r="P197" s="18">
        <f t="shared" si="3"/>
        <v>2</v>
      </c>
      <c r="Q197" s="18">
        <v>1</v>
      </c>
      <c r="R197" s="18">
        <v>35</v>
      </c>
      <c r="S197" s="18">
        <v>120</v>
      </c>
      <c r="T197" s="18"/>
      <c r="U197" s="18">
        <v>2</v>
      </c>
      <c r="V197" s="18">
        <v>6</v>
      </c>
      <c r="W197" s="18" t="s">
        <v>884</v>
      </c>
      <c r="X197" s="18" t="s">
        <v>885</v>
      </c>
      <c r="Y197" s="18"/>
    </row>
    <row r="198" s="3" customFormat="1" ht="50" customHeight="1" spans="1:25">
      <c r="A198" s="18">
        <v>193</v>
      </c>
      <c r="B198" s="18" t="s">
        <v>80</v>
      </c>
      <c r="C198" s="18" t="s">
        <v>90</v>
      </c>
      <c r="D198" s="18" t="s">
        <v>91</v>
      </c>
      <c r="E198" s="18" t="s">
        <v>848</v>
      </c>
      <c r="F198" s="18" t="s">
        <v>886</v>
      </c>
      <c r="G198" s="18" t="s">
        <v>887</v>
      </c>
      <c r="H198" s="18" t="s">
        <v>86</v>
      </c>
      <c r="I198" s="18" t="s">
        <v>888</v>
      </c>
      <c r="J198" s="19">
        <v>202501</v>
      </c>
      <c r="K198" s="19">
        <v>202502</v>
      </c>
      <c r="L198" s="18" t="s">
        <v>886</v>
      </c>
      <c r="M198" s="18" t="s">
        <v>889</v>
      </c>
      <c r="N198" s="18">
        <v>10</v>
      </c>
      <c r="O198" s="18">
        <v>2</v>
      </c>
      <c r="P198" s="18">
        <f t="shared" si="3"/>
        <v>8</v>
      </c>
      <c r="Q198" s="18">
        <v>1</v>
      </c>
      <c r="R198" s="18">
        <v>92</v>
      </c>
      <c r="S198" s="18">
        <v>306</v>
      </c>
      <c r="T198" s="18"/>
      <c r="U198" s="18">
        <v>5</v>
      </c>
      <c r="V198" s="18">
        <v>14</v>
      </c>
      <c r="W198" s="18" t="s">
        <v>890</v>
      </c>
      <c r="X198" s="18" t="s">
        <v>891</v>
      </c>
      <c r="Y198" s="18"/>
    </row>
    <row r="199" s="3" customFormat="1" ht="50" customHeight="1" spans="1:25">
      <c r="A199" s="18">
        <v>194</v>
      </c>
      <c r="B199" s="18" t="s">
        <v>80</v>
      </c>
      <c r="C199" s="18" t="s">
        <v>81</v>
      </c>
      <c r="D199" s="18" t="s">
        <v>98</v>
      </c>
      <c r="E199" s="18" t="s">
        <v>848</v>
      </c>
      <c r="F199" s="18" t="s">
        <v>892</v>
      </c>
      <c r="G199" s="18" t="s">
        <v>893</v>
      </c>
      <c r="H199" s="18" t="s">
        <v>180</v>
      </c>
      <c r="I199" s="18" t="s">
        <v>892</v>
      </c>
      <c r="J199" s="38">
        <v>45658</v>
      </c>
      <c r="K199" s="38">
        <v>46022</v>
      </c>
      <c r="L199" s="18" t="s">
        <v>892</v>
      </c>
      <c r="M199" s="18" t="s">
        <v>894</v>
      </c>
      <c r="N199" s="18">
        <v>32.5</v>
      </c>
      <c r="O199" s="18">
        <v>32</v>
      </c>
      <c r="P199" s="18">
        <f t="shared" si="3"/>
        <v>0.5</v>
      </c>
      <c r="Q199" s="18">
        <v>1</v>
      </c>
      <c r="R199" s="18">
        <v>100</v>
      </c>
      <c r="S199" s="18">
        <v>405</v>
      </c>
      <c r="T199" s="18">
        <v>1</v>
      </c>
      <c r="U199" s="18">
        <v>28</v>
      </c>
      <c r="V199" s="18">
        <v>76</v>
      </c>
      <c r="W199" s="18" t="s">
        <v>895</v>
      </c>
      <c r="X199" s="18" t="s">
        <v>896</v>
      </c>
      <c r="Y199" s="18"/>
    </row>
    <row r="200" s="3" customFormat="1" ht="50" customHeight="1" spans="1:25">
      <c r="A200" s="18">
        <v>195</v>
      </c>
      <c r="B200" s="18" t="s">
        <v>80</v>
      </c>
      <c r="C200" s="18" t="s">
        <v>81</v>
      </c>
      <c r="D200" s="18" t="s">
        <v>98</v>
      </c>
      <c r="E200" s="18" t="s">
        <v>848</v>
      </c>
      <c r="F200" s="18" t="s">
        <v>897</v>
      </c>
      <c r="G200" s="18" t="s">
        <v>898</v>
      </c>
      <c r="H200" s="18" t="s">
        <v>101</v>
      </c>
      <c r="I200" s="18" t="s">
        <v>897</v>
      </c>
      <c r="J200" s="47">
        <v>45717</v>
      </c>
      <c r="K200" s="47">
        <v>46022</v>
      </c>
      <c r="L200" s="18" t="s">
        <v>897</v>
      </c>
      <c r="M200" s="18" t="s">
        <v>899</v>
      </c>
      <c r="N200" s="18">
        <v>500</v>
      </c>
      <c r="O200" s="18">
        <v>60</v>
      </c>
      <c r="P200" s="18">
        <f t="shared" si="3"/>
        <v>440</v>
      </c>
      <c r="Q200" s="18">
        <v>1</v>
      </c>
      <c r="R200" s="18">
        <v>60</v>
      </c>
      <c r="S200" s="18">
        <v>308</v>
      </c>
      <c r="T200" s="18"/>
      <c r="U200" s="18">
        <v>4</v>
      </c>
      <c r="V200" s="18">
        <v>15</v>
      </c>
      <c r="W200" s="18" t="s">
        <v>900</v>
      </c>
      <c r="X200" s="18" t="s">
        <v>901</v>
      </c>
      <c r="Y200" s="18"/>
    </row>
    <row r="201" s="3" customFormat="1" ht="50" customHeight="1" spans="1:25">
      <c r="A201" s="18">
        <v>196</v>
      </c>
      <c r="B201" s="18" t="s">
        <v>80</v>
      </c>
      <c r="C201" s="18" t="s">
        <v>90</v>
      </c>
      <c r="D201" s="18" t="s">
        <v>91</v>
      </c>
      <c r="E201" s="18" t="s">
        <v>848</v>
      </c>
      <c r="F201" s="18" t="s">
        <v>863</v>
      </c>
      <c r="G201" s="18" t="s">
        <v>902</v>
      </c>
      <c r="H201" s="18" t="s">
        <v>101</v>
      </c>
      <c r="I201" s="18" t="s">
        <v>903</v>
      </c>
      <c r="J201" s="38">
        <v>45945</v>
      </c>
      <c r="K201" s="38">
        <v>45991</v>
      </c>
      <c r="L201" s="18" t="s">
        <v>863</v>
      </c>
      <c r="M201" s="18" t="s">
        <v>904</v>
      </c>
      <c r="N201" s="27">
        <v>15</v>
      </c>
      <c r="O201" s="27">
        <v>2</v>
      </c>
      <c r="P201" s="18">
        <f t="shared" si="3"/>
        <v>13</v>
      </c>
      <c r="Q201" s="27">
        <v>1</v>
      </c>
      <c r="R201" s="27">
        <v>85</v>
      </c>
      <c r="S201" s="27">
        <v>300</v>
      </c>
      <c r="T201" s="27"/>
      <c r="U201" s="27">
        <v>3</v>
      </c>
      <c r="V201" s="27">
        <v>8</v>
      </c>
      <c r="W201" s="18" t="s">
        <v>905</v>
      </c>
      <c r="X201" s="18" t="s">
        <v>906</v>
      </c>
      <c r="Y201" s="18"/>
    </row>
    <row r="202" s="3" customFormat="1" ht="50" customHeight="1" spans="1:25">
      <c r="A202" s="18">
        <v>197</v>
      </c>
      <c r="B202" s="18" t="s">
        <v>80</v>
      </c>
      <c r="C202" s="18" t="s">
        <v>90</v>
      </c>
      <c r="D202" s="18" t="s">
        <v>91</v>
      </c>
      <c r="E202" s="18" t="s">
        <v>848</v>
      </c>
      <c r="F202" s="18" t="s">
        <v>897</v>
      </c>
      <c r="G202" s="18" t="s">
        <v>907</v>
      </c>
      <c r="H202" s="18" t="s">
        <v>101</v>
      </c>
      <c r="I202" s="18" t="s">
        <v>908</v>
      </c>
      <c r="J202" s="38">
        <v>45870</v>
      </c>
      <c r="K202" s="38">
        <v>45930</v>
      </c>
      <c r="L202" s="18" t="s">
        <v>897</v>
      </c>
      <c r="M202" s="18" t="s">
        <v>909</v>
      </c>
      <c r="N202" s="18">
        <v>16.9</v>
      </c>
      <c r="O202" s="18">
        <v>15</v>
      </c>
      <c r="P202" s="18">
        <f t="shared" ref="P202:P265" si="4">N202-O202</f>
        <v>1.9</v>
      </c>
      <c r="Q202" s="18">
        <v>1</v>
      </c>
      <c r="R202" s="18">
        <v>365</v>
      </c>
      <c r="S202" s="18">
        <v>1500</v>
      </c>
      <c r="T202" s="18"/>
      <c r="U202" s="18">
        <v>27</v>
      </c>
      <c r="V202" s="18">
        <v>106</v>
      </c>
      <c r="W202" s="18" t="s">
        <v>910</v>
      </c>
      <c r="X202" s="18" t="s">
        <v>906</v>
      </c>
      <c r="Y202" s="18"/>
    </row>
    <row r="203" s="3" customFormat="1" ht="50" customHeight="1" spans="1:25">
      <c r="A203" s="18">
        <v>198</v>
      </c>
      <c r="B203" s="18" t="s">
        <v>160</v>
      </c>
      <c r="C203" s="18" t="s">
        <v>161</v>
      </c>
      <c r="D203" s="18" t="s">
        <v>162</v>
      </c>
      <c r="E203" s="18" t="s">
        <v>848</v>
      </c>
      <c r="F203" s="18" t="s">
        <v>911</v>
      </c>
      <c r="G203" s="18" t="s">
        <v>912</v>
      </c>
      <c r="H203" s="18" t="s">
        <v>86</v>
      </c>
      <c r="I203" s="18" t="s">
        <v>913</v>
      </c>
      <c r="J203" s="38">
        <v>45807</v>
      </c>
      <c r="K203" s="38">
        <v>45833</v>
      </c>
      <c r="L203" s="18" t="s">
        <v>911</v>
      </c>
      <c r="M203" s="18" t="s">
        <v>914</v>
      </c>
      <c r="N203" s="18">
        <v>12</v>
      </c>
      <c r="O203" s="18">
        <v>4</v>
      </c>
      <c r="P203" s="18">
        <f t="shared" si="4"/>
        <v>8</v>
      </c>
      <c r="Q203" s="18">
        <v>1</v>
      </c>
      <c r="R203" s="18">
        <v>126</v>
      </c>
      <c r="S203" s="18">
        <v>510</v>
      </c>
      <c r="T203" s="18"/>
      <c r="U203" s="18">
        <v>3</v>
      </c>
      <c r="V203" s="18">
        <v>11</v>
      </c>
      <c r="W203" s="18" t="s">
        <v>915</v>
      </c>
      <c r="X203" s="18" t="s">
        <v>916</v>
      </c>
      <c r="Y203" s="18"/>
    </row>
    <row r="204" s="3" customFormat="1" ht="50" customHeight="1" spans="1:25">
      <c r="A204" s="18">
        <v>199</v>
      </c>
      <c r="B204" s="18" t="s">
        <v>160</v>
      </c>
      <c r="C204" s="18" t="s">
        <v>161</v>
      </c>
      <c r="D204" s="18" t="s">
        <v>321</v>
      </c>
      <c r="E204" s="18" t="s">
        <v>848</v>
      </c>
      <c r="F204" s="18" t="s">
        <v>911</v>
      </c>
      <c r="G204" s="18" t="s">
        <v>917</v>
      </c>
      <c r="H204" s="18" t="s">
        <v>86</v>
      </c>
      <c r="I204" s="18" t="s">
        <v>918</v>
      </c>
      <c r="J204" s="38">
        <v>45901</v>
      </c>
      <c r="K204" s="38">
        <v>45960</v>
      </c>
      <c r="L204" s="18" t="s">
        <v>911</v>
      </c>
      <c r="M204" s="18" t="s">
        <v>919</v>
      </c>
      <c r="N204" s="18">
        <v>8.79</v>
      </c>
      <c r="O204" s="18">
        <v>3</v>
      </c>
      <c r="P204" s="18">
        <f t="shared" si="4"/>
        <v>5.79</v>
      </c>
      <c r="Q204" s="18">
        <v>1</v>
      </c>
      <c r="R204" s="18">
        <v>33</v>
      </c>
      <c r="S204" s="18">
        <v>130</v>
      </c>
      <c r="T204" s="18"/>
      <c r="U204" s="18">
        <v>3</v>
      </c>
      <c r="V204" s="18">
        <v>8</v>
      </c>
      <c r="W204" s="18" t="s">
        <v>920</v>
      </c>
      <c r="X204" s="18" t="s">
        <v>906</v>
      </c>
      <c r="Y204" s="18"/>
    </row>
    <row r="205" s="3" customFormat="1" ht="50" customHeight="1" spans="1:25">
      <c r="A205" s="18">
        <v>200</v>
      </c>
      <c r="B205" s="18" t="s">
        <v>160</v>
      </c>
      <c r="C205" s="18" t="s">
        <v>161</v>
      </c>
      <c r="D205" s="18" t="s">
        <v>321</v>
      </c>
      <c r="E205" s="18" t="s">
        <v>848</v>
      </c>
      <c r="F205" s="18" t="s">
        <v>869</v>
      </c>
      <c r="G205" s="18" t="s">
        <v>921</v>
      </c>
      <c r="H205" s="18" t="s">
        <v>86</v>
      </c>
      <c r="I205" s="18" t="s">
        <v>871</v>
      </c>
      <c r="J205" s="38">
        <v>45901</v>
      </c>
      <c r="K205" s="38">
        <v>45960</v>
      </c>
      <c r="L205" s="18" t="s">
        <v>869</v>
      </c>
      <c r="M205" s="18" t="s">
        <v>922</v>
      </c>
      <c r="N205" s="18">
        <v>6</v>
      </c>
      <c r="O205" s="18">
        <v>2</v>
      </c>
      <c r="P205" s="18">
        <f t="shared" si="4"/>
        <v>4</v>
      </c>
      <c r="Q205" s="18">
        <v>1</v>
      </c>
      <c r="R205" s="18">
        <v>29</v>
      </c>
      <c r="S205" s="18">
        <v>120</v>
      </c>
      <c r="T205" s="18"/>
      <c r="U205" s="18">
        <v>2</v>
      </c>
      <c r="V205" s="18">
        <v>6</v>
      </c>
      <c r="W205" s="18" t="s">
        <v>923</v>
      </c>
      <c r="X205" s="18" t="s">
        <v>906</v>
      </c>
      <c r="Y205" s="18"/>
    </row>
    <row r="206" s="3" customFormat="1" ht="50" customHeight="1" spans="1:25">
      <c r="A206" s="18">
        <v>201</v>
      </c>
      <c r="B206" s="18" t="s">
        <v>80</v>
      </c>
      <c r="C206" s="18" t="s">
        <v>90</v>
      </c>
      <c r="D206" s="18" t="s">
        <v>91</v>
      </c>
      <c r="E206" s="18" t="s">
        <v>848</v>
      </c>
      <c r="F206" s="18" t="s">
        <v>924</v>
      </c>
      <c r="G206" s="18" t="s">
        <v>925</v>
      </c>
      <c r="H206" s="18" t="s">
        <v>86</v>
      </c>
      <c r="I206" s="18" t="s">
        <v>926</v>
      </c>
      <c r="J206" s="38">
        <v>45931</v>
      </c>
      <c r="K206" s="38">
        <v>45962</v>
      </c>
      <c r="L206" s="18" t="s">
        <v>924</v>
      </c>
      <c r="M206" s="18" t="s">
        <v>927</v>
      </c>
      <c r="N206" s="18">
        <v>16</v>
      </c>
      <c r="O206" s="18">
        <v>6</v>
      </c>
      <c r="P206" s="18">
        <f t="shared" si="4"/>
        <v>10</v>
      </c>
      <c r="Q206" s="18">
        <v>1</v>
      </c>
      <c r="R206" s="18">
        <v>40</v>
      </c>
      <c r="S206" s="18">
        <v>130</v>
      </c>
      <c r="T206" s="18"/>
      <c r="U206" s="18">
        <v>1</v>
      </c>
      <c r="V206" s="18">
        <v>3</v>
      </c>
      <c r="W206" s="18" t="s">
        <v>928</v>
      </c>
      <c r="X206" s="18" t="s">
        <v>906</v>
      </c>
      <c r="Y206" s="18"/>
    </row>
    <row r="207" s="3" customFormat="1" ht="50" customHeight="1" spans="1:25">
      <c r="A207" s="18">
        <v>202</v>
      </c>
      <c r="B207" s="18" t="s">
        <v>80</v>
      </c>
      <c r="C207" s="18" t="s">
        <v>81</v>
      </c>
      <c r="D207" s="18" t="s">
        <v>82</v>
      </c>
      <c r="E207" s="18" t="s">
        <v>848</v>
      </c>
      <c r="F207" s="18" t="s">
        <v>924</v>
      </c>
      <c r="G207" s="18" t="s">
        <v>929</v>
      </c>
      <c r="H207" s="18" t="s">
        <v>101</v>
      </c>
      <c r="I207" s="18" t="s">
        <v>926</v>
      </c>
      <c r="J207" s="38">
        <v>45870</v>
      </c>
      <c r="K207" s="38">
        <v>46022</v>
      </c>
      <c r="L207" s="18" t="s">
        <v>924</v>
      </c>
      <c r="M207" s="18" t="s">
        <v>930</v>
      </c>
      <c r="N207" s="18">
        <v>43</v>
      </c>
      <c r="O207" s="18">
        <v>20</v>
      </c>
      <c r="P207" s="18">
        <f t="shared" si="4"/>
        <v>23</v>
      </c>
      <c r="Q207" s="18">
        <v>1</v>
      </c>
      <c r="R207" s="18">
        <v>22</v>
      </c>
      <c r="S207" s="18">
        <v>86</v>
      </c>
      <c r="T207" s="18"/>
      <c r="U207" s="18">
        <v>2</v>
      </c>
      <c r="V207" s="18">
        <v>6</v>
      </c>
      <c r="W207" s="18" t="s">
        <v>931</v>
      </c>
      <c r="X207" s="18" t="s">
        <v>932</v>
      </c>
      <c r="Y207" s="18"/>
    </row>
    <row r="208" s="3" customFormat="1" ht="50" customHeight="1" spans="1:25">
      <c r="A208" s="18">
        <v>203</v>
      </c>
      <c r="B208" s="18" t="s">
        <v>80</v>
      </c>
      <c r="C208" s="18" t="s">
        <v>90</v>
      </c>
      <c r="D208" s="18" t="s">
        <v>91</v>
      </c>
      <c r="E208" s="18" t="s">
        <v>848</v>
      </c>
      <c r="F208" s="18" t="s">
        <v>933</v>
      </c>
      <c r="G208" s="18" t="s">
        <v>934</v>
      </c>
      <c r="H208" s="18" t="s">
        <v>101</v>
      </c>
      <c r="I208" s="18" t="s">
        <v>935</v>
      </c>
      <c r="J208" s="38">
        <v>45809</v>
      </c>
      <c r="K208" s="38">
        <v>45839</v>
      </c>
      <c r="L208" s="18" t="s">
        <v>933</v>
      </c>
      <c r="M208" s="18" t="s">
        <v>936</v>
      </c>
      <c r="N208" s="18">
        <v>41</v>
      </c>
      <c r="O208" s="18">
        <v>18</v>
      </c>
      <c r="P208" s="18">
        <f t="shared" si="4"/>
        <v>23</v>
      </c>
      <c r="Q208" s="18">
        <v>1</v>
      </c>
      <c r="R208" s="18">
        <v>502</v>
      </c>
      <c r="S208" s="18">
        <v>2100</v>
      </c>
      <c r="T208" s="18"/>
      <c r="U208" s="18">
        <v>25</v>
      </c>
      <c r="V208" s="18">
        <v>98</v>
      </c>
      <c r="W208" s="18" t="s">
        <v>937</v>
      </c>
      <c r="X208" s="18" t="s">
        <v>906</v>
      </c>
      <c r="Y208" s="18"/>
    </row>
    <row r="209" s="3" customFormat="1" ht="50" customHeight="1" spans="1:25">
      <c r="A209" s="18">
        <v>204</v>
      </c>
      <c r="B209" s="18" t="s">
        <v>80</v>
      </c>
      <c r="C209" s="18" t="s">
        <v>90</v>
      </c>
      <c r="D209" s="18" t="s">
        <v>91</v>
      </c>
      <c r="E209" s="18" t="s">
        <v>848</v>
      </c>
      <c r="F209" s="18" t="s">
        <v>897</v>
      </c>
      <c r="G209" s="18" t="s">
        <v>938</v>
      </c>
      <c r="H209" s="18" t="s">
        <v>101</v>
      </c>
      <c r="I209" s="18" t="s">
        <v>897</v>
      </c>
      <c r="J209" s="38">
        <v>45870</v>
      </c>
      <c r="K209" s="38">
        <v>45930</v>
      </c>
      <c r="L209" s="18" t="s">
        <v>897</v>
      </c>
      <c r="M209" s="18" t="s">
        <v>939</v>
      </c>
      <c r="N209" s="18">
        <v>13</v>
      </c>
      <c r="O209" s="18">
        <v>10</v>
      </c>
      <c r="P209" s="18">
        <f t="shared" si="4"/>
        <v>3</v>
      </c>
      <c r="Q209" s="18">
        <v>1</v>
      </c>
      <c r="R209" s="18">
        <v>126</v>
      </c>
      <c r="S209" s="18">
        <v>506</v>
      </c>
      <c r="T209" s="18"/>
      <c r="U209" s="18">
        <v>9</v>
      </c>
      <c r="V209" s="18">
        <v>41</v>
      </c>
      <c r="W209" s="18" t="s">
        <v>940</v>
      </c>
      <c r="X209" s="18" t="s">
        <v>906</v>
      </c>
      <c r="Y209" s="18"/>
    </row>
    <row r="210" s="3" customFormat="1" ht="50" customHeight="1" spans="1:25">
      <c r="A210" s="18">
        <v>205</v>
      </c>
      <c r="B210" s="18" t="s">
        <v>160</v>
      </c>
      <c r="C210" s="18" t="s">
        <v>161</v>
      </c>
      <c r="D210" s="18" t="s">
        <v>162</v>
      </c>
      <c r="E210" s="18" t="s">
        <v>848</v>
      </c>
      <c r="F210" s="18" t="s">
        <v>897</v>
      </c>
      <c r="G210" s="18" t="s">
        <v>941</v>
      </c>
      <c r="H210" s="18" t="s">
        <v>86</v>
      </c>
      <c r="I210" s="18" t="s">
        <v>942</v>
      </c>
      <c r="J210" s="38">
        <v>45901</v>
      </c>
      <c r="K210" s="38">
        <v>45960</v>
      </c>
      <c r="L210" s="18" t="s">
        <v>897</v>
      </c>
      <c r="M210" s="18" t="s">
        <v>943</v>
      </c>
      <c r="N210" s="18">
        <v>19</v>
      </c>
      <c r="O210" s="18">
        <v>5</v>
      </c>
      <c r="P210" s="18">
        <f t="shared" si="4"/>
        <v>14</v>
      </c>
      <c r="Q210" s="18">
        <v>1</v>
      </c>
      <c r="R210" s="18">
        <v>105</v>
      </c>
      <c r="S210" s="18">
        <v>420</v>
      </c>
      <c r="T210" s="18"/>
      <c r="U210" s="18">
        <v>5</v>
      </c>
      <c r="V210" s="18">
        <v>21</v>
      </c>
      <c r="W210" s="18" t="s">
        <v>944</v>
      </c>
      <c r="X210" s="18" t="s">
        <v>916</v>
      </c>
      <c r="Y210" s="18"/>
    </row>
    <row r="211" s="3" customFormat="1" ht="50" customHeight="1" spans="1:25">
      <c r="A211" s="18">
        <v>206</v>
      </c>
      <c r="B211" s="18" t="s">
        <v>80</v>
      </c>
      <c r="C211" s="18" t="s">
        <v>90</v>
      </c>
      <c r="D211" s="18" t="s">
        <v>91</v>
      </c>
      <c r="E211" s="18" t="s">
        <v>848</v>
      </c>
      <c r="F211" s="18" t="s">
        <v>886</v>
      </c>
      <c r="G211" s="18" t="s">
        <v>945</v>
      </c>
      <c r="H211" s="18" t="s">
        <v>101</v>
      </c>
      <c r="I211" s="18" t="s">
        <v>946</v>
      </c>
      <c r="J211" s="38">
        <v>45870</v>
      </c>
      <c r="K211" s="38">
        <v>45930</v>
      </c>
      <c r="L211" s="18" t="s">
        <v>886</v>
      </c>
      <c r="M211" s="18" t="s">
        <v>947</v>
      </c>
      <c r="N211" s="18">
        <v>31</v>
      </c>
      <c r="O211" s="18">
        <v>30</v>
      </c>
      <c r="P211" s="18">
        <f t="shared" si="4"/>
        <v>1</v>
      </c>
      <c r="Q211" s="18"/>
      <c r="R211" s="18">
        <v>76</v>
      </c>
      <c r="S211" s="18">
        <v>305</v>
      </c>
      <c r="T211" s="18"/>
      <c r="U211" s="18">
        <v>4</v>
      </c>
      <c r="V211" s="18">
        <v>9</v>
      </c>
      <c r="W211" s="18" t="s">
        <v>948</v>
      </c>
      <c r="X211" s="18" t="s">
        <v>906</v>
      </c>
      <c r="Y211" s="18"/>
    </row>
    <row r="212" s="3" customFormat="1" ht="50" customHeight="1" spans="1:25">
      <c r="A212" s="18">
        <v>207</v>
      </c>
      <c r="B212" s="18" t="s">
        <v>160</v>
      </c>
      <c r="C212" s="18" t="s">
        <v>161</v>
      </c>
      <c r="D212" s="18" t="s">
        <v>162</v>
      </c>
      <c r="E212" s="18" t="s">
        <v>848</v>
      </c>
      <c r="F212" s="18" t="s">
        <v>892</v>
      </c>
      <c r="G212" s="18" t="s">
        <v>949</v>
      </c>
      <c r="H212" s="18" t="s">
        <v>86</v>
      </c>
      <c r="I212" s="18" t="s">
        <v>892</v>
      </c>
      <c r="J212" s="38">
        <v>45901</v>
      </c>
      <c r="K212" s="38">
        <v>45960</v>
      </c>
      <c r="L212" s="18" t="s">
        <v>892</v>
      </c>
      <c r="M212" s="18" t="s">
        <v>950</v>
      </c>
      <c r="N212" s="18">
        <v>20</v>
      </c>
      <c r="O212" s="18">
        <v>5</v>
      </c>
      <c r="P212" s="18">
        <f t="shared" si="4"/>
        <v>15</v>
      </c>
      <c r="Q212" s="18"/>
      <c r="R212" s="18">
        <v>515</v>
      </c>
      <c r="S212" s="18">
        <v>2000</v>
      </c>
      <c r="T212" s="18"/>
      <c r="U212" s="18">
        <v>50</v>
      </c>
      <c r="V212" s="18">
        <v>206</v>
      </c>
      <c r="W212" s="18" t="s">
        <v>944</v>
      </c>
      <c r="X212" s="18" t="s">
        <v>916</v>
      </c>
      <c r="Y212" s="18"/>
    </row>
    <row r="213" s="3" customFormat="1" ht="50" customHeight="1" spans="1:25">
      <c r="A213" s="18">
        <v>208</v>
      </c>
      <c r="B213" s="18" t="s">
        <v>80</v>
      </c>
      <c r="C213" s="18" t="s">
        <v>81</v>
      </c>
      <c r="D213" s="18" t="s">
        <v>146</v>
      </c>
      <c r="E213" s="18" t="s">
        <v>848</v>
      </c>
      <c r="F213" s="18" t="s">
        <v>951</v>
      </c>
      <c r="G213" s="18" t="s">
        <v>952</v>
      </c>
      <c r="H213" s="18" t="s">
        <v>101</v>
      </c>
      <c r="I213" s="18" t="s">
        <v>946</v>
      </c>
      <c r="J213" s="38">
        <v>45717</v>
      </c>
      <c r="K213" s="38">
        <v>46022</v>
      </c>
      <c r="L213" s="18" t="s">
        <v>951</v>
      </c>
      <c r="M213" s="18" t="s">
        <v>953</v>
      </c>
      <c r="N213" s="18">
        <v>46.39</v>
      </c>
      <c r="O213" s="18">
        <v>46.39</v>
      </c>
      <c r="P213" s="18">
        <f t="shared" si="4"/>
        <v>0</v>
      </c>
      <c r="Q213" s="18"/>
      <c r="R213" s="18">
        <v>441</v>
      </c>
      <c r="S213" s="18">
        <v>1532</v>
      </c>
      <c r="T213" s="18"/>
      <c r="U213" s="18">
        <v>441</v>
      </c>
      <c r="V213" s="18">
        <v>1532</v>
      </c>
      <c r="W213" s="18" t="s">
        <v>953</v>
      </c>
      <c r="X213" s="18" t="s">
        <v>954</v>
      </c>
      <c r="Y213" s="18"/>
    </row>
    <row r="214" s="8" customFormat="1" ht="50" customHeight="1" spans="1:25">
      <c r="A214" s="18">
        <v>209</v>
      </c>
      <c r="B214" s="18" t="s">
        <v>80</v>
      </c>
      <c r="C214" s="18" t="s">
        <v>81</v>
      </c>
      <c r="D214" s="18" t="s">
        <v>955</v>
      </c>
      <c r="E214" s="18" t="s">
        <v>956</v>
      </c>
      <c r="F214" s="27" t="s">
        <v>957</v>
      </c>
      <c r="G214" s="27" t="s">
        <v>958</v>
      </c>
      <c r="H214" s="18" t="s">
        <v>212</v>
      </c>
      <c r="I214" s="27" t="s">
        <v>957</v>
      </c>
      <c r="J214" s="27" t="s">
        <v>959</v>
      </c>
      <c r="K214" s="27" t="s">
        <v>960</v>
      </c>
      <c r="L214" s="27" t="s">
        <v>961</v>
      </c>
      <c r="M214" s="27" t="s">
        <v>962</v>
      </c>
      <c r="N214" s="27">
        <v>150</v>
      </c>
      <c r="O214" s="27">
        <v>12</v>
      </c>
      <c r="P214" s="18">
        <f t="shared" si="4"/>
        <v>138</v>
      </c>
      <c r="Q214" s="18">
        <v>1</v>
      </c>
      <c r="R214" s="18"/>
      <c r="S214" s="18">
        <v>549</v>
      </c>
      <c r="T214" s="18"/>
      <c r="U214" s="18"/>
      <c r="V214" s="18"/>
      <c r="W214" s="27" t="s">
        <v>963</v>
      </c>
      <c r="X214" s="18" t="s">
        <v>964</v>
      </c>
      <c r="Y214" s="18"/>
    </row>
    <row r="215" s="9" customFormat="1" ht="50" customHeight="1" spans="1:25">
      <c r="A215" s="18">
        <v>210</v>
      </c>
      <c r="B215" s="18" t="s">
        <v>80</v>
      </c>
      <c r="C215" s="18" t="s">
        <v>81</v>
      </c>
      <c r="D215" s="18" t="s">
        <v>955</v>
      </c>
      <c r="E215" s="18" t="s">
        <v>956</v>
      </c>
      <c r="F215" s="27" t="s">
        <v>965</v>
      </c>
      <c r="G215" s="27" t="s">
        <v>958</v>
      </c>
      <c r="H215" s="18" t="s">
        <v>212</v>
      </c>
      <c r="I215" s="27" t="s">
        <v>965</v>
      </c>
      <c r="J215" s="27" t="s">
        <v>959</v>
      </c>
      <c r="K215" s="27" t="s">
        <v>960</v>
      </c>
      <c r="L215" s="27" t="s">
        <v>961</v>
      </c>
      <c r="M215" s="27" t="s">
        <v>962</v>
      </c>
      <c r="N215" s="27">
        <v>150</v>
      </c>
      <c r="O215" s="49">
        <v>12</v>
      </c>
      <c r="P215" s="18">
        <f t="shared" si="4"/>
        <v>138</v>
      </c>
      <c r="Q215" s="18">
        <v>1</v>
      </c>
      <c r="R215" s="18"/>
      <c r="S215" s="18">
        <v>438</v>
      </c>
      <c r="T215" s="18"/>
      <c r="U215" s="18"/>
      <c r="V215" s="18"/>
      <c r="W215" s="27" t="s">
        <v>963</v>
      </c>
      <c r="X215" s="18" t="s">
        <v>964</v>
      </c>
      <c r="Y215" s="18"/>
    </row>
    <row r="216" s="9" customFormat="1" ht="50" customHeight="1" spans="1:25">
      <c r="A216" s="18">
        <v>211</v>
      </c>
      <c r="B216" s="18" t="s">
        <v>80</v>
      </c>
      <c r="C216" s="18" t="s">
        <v>81</v>
      </c>
      <c r="D216" s="18" t="s">
        <v>955</v>
      </c>
      <c r="E216" s="18" t="s">
        <v>956</v>
      </c>
      <c r="F216" s="27" t="s">
        <v>966</v>
      </c>
      <c r="G216" s="27" t="s">
        <v>958</v>
      </c>
      <c r="H216" s="18" t="s">
        <v>212</v>
      </c>
      <c r="I216" s="27" t="s">
        <v>966</v>
      </c>
      <c r="J216" s="27" t="s">
        <v>959</v>
      </c>
      <c r="K216" s="27" t="s">
        <v>960</v>
      </c>
      <c r="L216" s="27" t="s">
        <v>967</v>
      </c>
      <c r="M216" s="27" t="s">
        <v>962</v>
      </c>
      <c r="N216" s="27">
        <v>150</v>
      </c>
      <c r="O216" s="50">
        <v>12</v>
      </c>
      <c r="P216" s="18">
        <f t="shared" si="4"/>
        <v>138</v>
      </c>
      <c r="Q216" s="18">
        <v>1</v>
      </c>
      <c r="R216" s="18"/>
      <c r="S216" s="18">
        <v>897</v>
      </c>
      <c r="T216" s="18"/>
      <c r="U216" s="18"/>
      <c r="V216" s="18"/>
      <c r="W216" s="27" t="s">
        <v>963</v>
      </c>
      <c r="X216" s="18" t="s">
        <v>964</v>
      </c>
      <c r="Y216" s="18"/>
    </row>
    <row r="217" s="8" customFormat="1" ht="50" customHeight="1" spans="1:25">
      <c r="A217" s="18">
        <v>212</v>
      </c>
      <c r="B217" s="18" t="s">
        <v>80</v>
      </c>
      <c r="C217" s="18" t="s">
        <v>81</v>
      </c>
      <c r="D217" s="18" t="s">
        <v>955</v>
      </c>
      <c r="E217" s="18" t="s">
        <v>956</v>
      </c>
      <c r="F217" s="27" t="s">
        <v>968</v>
      </c>
      <c r="G217" s="27" t="s">
        <v>958</v>
      </c>
      <c r="H217" s="18" t="s">
        <v>212</v>
      </c>
      <c r="I217" s="27" t="s">
        <v>968</v>
      </c>
      <c r="J217" s="27" t="s">
        <v>959</v>
      </c>
      <c r="K217" s="27" t="s">
        <v>960</v>
      </c>
      <c r="L217" s="27" t="s">
        <v>967</v>
      </c>
      <c r="M217" s="27" t="s">
        <v>962</v>
      </c>
      <c r="N217" s="27">
        <v>150</v>
      </c>
      <c r="O217" s="50">
        <v>12</v>
      </c>
      <c r="P217" s="18">
        <f t="shared" si="4"/>
        <v>138</v>
      </c>
      <c r="Q217" s="18">
        <v>1</v>
      </c>
      <c r="R217" s="18"/>
      <c r="S217" s="18">
        <v>388</v>
      </c>
      <c r="T217" s="18"/>
      <c r="U217" s="18"/>
      <c r="V217" s="18"/>
      <c r="W217" s="27" t="s">
        <v>963</v>
      </c>
      <c r="X217" s="18" t="s">
        <v>964</v>
      </c>
      <c r="Y217" s="18"/>
    </row>
    <row r="218" s="8" customFormat="1" ht="50" customHeight="1" spans="1:25">
      <c r="A218" s="18">
        <v>213</v>
      </c>
      <c r="B218" s="18" t="s">
        <v>80</v>
      </c>
      <c r="C218" s="18" t="s">
        <v>81</v>
      </c>
      <c r="D218" s="18" t="s">
        <v>955</v>
      </c>
      <c r="E218" s="18" t="s">
        <v>956</v>
      </c>
      <c r="F218" s="27" t="s">
        <v>969</v>
      </c>
      <c r="G218" s="27" t="s">
        <v>958</v>
      </c>
      <c r="H218" s="18" t="s">
        <v>212</v>
      </c>
      <c r="I218" s="27" t="s">
        <v>969</v>
      </c>
      <c r="J218" s="27" t="s">
        <v>959</v>
      </c>
      <c r="K218" s="27" t="s">
        <v>960</v>
      </c>
      <c r="L218" s="27" t="s">
        <v>970</v>
      </c>
      <c r="M218" s="27" t="s">
        <v>962</v>
      </c>
      <c r="N218" s="27">
        <v>150</v>
      </c>
      <c r="O218" s="50">
        <v>12</v>
      </c>
      <c r="P218" s="18">
        <f t="shared" si="4"/>
        <v>138</v>
      </c>
      <c r="Q218" s="18">
        <v>1</v>
      </c>
      <c r="R218" s="18"/>
      <c r="S218" s="18">
        <v>389</v>
      </c>
      <c r="T218" s="18"/>
      <c r="U218" s="18"/>
      <c r="V218" s="18"/>
      <c r="W218" s="27" t="s">
        <v>963</v>
      </c>
      <c r="X218" s="18" t="s">
        <v>964</v>
      </c>
      <c r="Y218" s="18"/>
    </row>
    <row r="219" s="8" customFormat="1" ht="50" customHeight="1" spans="1:25">
      <c r="A219" s="18">
        <v>214</v>
      </c>
      <c r="B219" s="18" t="s">
        <v>80</v>
      </c>
      <c r="C219" s="18" t="s">
        <v>81</v>
      </c>
      <c r="D219" s="18" t="s">
        <v>82</v>
      </c>
      <c r="E219" s="18" t="s">
        <v>956</v>
      </c>
      <c r="F219" s="27" t="s">
        <v>971</v>
      </c>
      <c r="G219" s="27" t="s">
        <v>972</v>
      </c>
      <c r="H219" s="18" t="s">
        <v>180</v>
      </c>
      <c r="I219" s="27" t="s">
        <v>971</v>
      </c>
      <c r="J219" s="27" t="s">
        <v>973</v>
      </c>
      <c r="K219" s="27" t="s">
        <v>974</v>
      </c>
      <c r="L219" s="27" t="s">
        <v>961</v>
      </c>
      <c r="M219" s="27" t="s">
        <v>975</v>
      </c>
      <c r="N219" s="27">
        <v>17.136</v>
      </c>
      <c r="O219" s="50">
        <v>16.06</v>
      </c>
      <c r="P219" s="18">
        <f t="shared" si="4"/>
        <v>1.076</v>
      </c>
      <c r="Q219" s="18">
        <v>10</v>
      </c>
      <c r="R219" s="18"/>
      <c r="S219" s="18">
        <v>1049</v>
      </c>
      <c r="T219" s="18"/>
      <c r="U219" s="18"/>
      <c r="V219" s="18"/>
      <c r="W219" s="27" t="s">
        <v>976</v>
      </c>
      <c r="X219" s="18" t="s">
        <v>976</v>
      </c>
      <c r="Y219" s="18"/>
    </row>
    <row r="220" s="9" customFormat="1" ht="50" customHeight="1" spans="1:25">
      <c r="A220" s="18">
        <v>215</v>
      </c>
      <c r="B220" s="18" t="s">
        <v>80</v>
      </c>
      <c r="C220" s="18" t="s">
        <v>81</v>
      </c>
      <c r="D220" s="18" t="s">
        <v>98</v>
      </c>
      <c r="E220" s="18" t="s">
        <v>956</v>
      </c>
      <c r="F220" s="27" t="s">
        <v>971</v>
      </c>
      <c r="G220" s="27" t="s">
        <v>977</v>
      </c>
      <c r="H220" s="18" t="s">
        <v>180</v>
      </c>
      <c r="I220" s="27" t="s">
        <v>971</v>
      </c>
      <c r="J220" s="27">
        <v>2025.05</v>
      </c>
      <c r="K220" s="27">
        <v>2025.12</v>
      </c>
      <c r="L220" s="27" t="s">
        <v>961</v>
      </c>
      <c r="M220" s="27" t="s">
        <v>978</v>
      </c>
      <c r="N220" s="27">
        <v>8.4</v>
      </c>
      <c r="O220" s="27">
        <v>8.4</v>
      </c>
      <c r="P220" s="18">
        <f t="shared" si="4"/>
        <v>0</v>
      </c>
      <c r="Q220" s="18">
        <v>4</v>
      </c>
      <c r="R220" s="18"/>
      <c r="S220" s="18">
        <v>1356</v>
      </c>
      <c r="T220" s="18">
        <v>1</v>
      </c>
      <c r="U220" s="18"/>
      <c r="V220" s="18"/>
      <c r="W220" s="27" t="s">
        <v>979</v>
      </c>
      <c r="X220" s="18" t="s">
        <v>979</v>
      </c>
      <c r="Y220" s="18"/>
    </row>
    <row r="221" s="9" customFormat="1" ht="50" customHeight="1" spans="1:25">
      <c r="A221" s="18">
        <v>216</v>
      </c>
      <c r="B221" s="18" t="s">
        <v>80</v>
      </c>
      <c r="C221" s="18" t="s">
        <v>81</v>
      </c>
      <c r="D221" s="18" t="s">
        <v>82</v>
      </c>
      <c r="E221" s="18" t="s">
        <v>956</v>
      </c>
      <c r="F221" s="27" t="s">
        <v>980</v>
      </c>
      <c r="G221" s="27" t="s">
        <v>981</v>
      </c>
      <c r="H221" s="18" t="s">
        <v>101</v>
      </c>
      <c r="I221" s="27" t="s">
        <v>980</v>
      </c>
      <c r="J221" s="27" t="s">
        <v>982</v>
      </c>
      <c r="K221" s="27" t="s">
        <v>720</v>
      </c>
      <c r="L221" s="27" t="s">
        <v>961</v>
      </c>
      <c r="M221" s="27" t="s">
        <v>983</v>
      </c>
      <c r="N221" s="27">
        <v>80</v>
      </c>
      <c r="O221" s="50">
        <v>25</v>
      </c>
      <c r="P221" s="18">
        <f t="shared" si="4"/>
        <v>55</v>
      </c>
      <c r="Q221" s="18">
        <v>1</v>
      </c>
      <c r="R221" s="18"/>
      <c r="S221" s="18">
        <v>1136</v>
      </c>
      <c r="T221" s="18"/>
      <c r="U221" s="18"/>
      <c r="V221" s="18"/>
      <c r="W221" s="27" t="s">
        <v>984</v>
      </c>
      <c r="X221" s="18" t="s">
        <v>985</v>
      </c>
      <c r="Y221" s="18"/>
    </row>
    <row r="222" s="9" customFormat="1" ht="50" customHeight="1" spans="1:25">
      <c r="A222" s="18">
        <v>217</v>
      </c>
      <c r="B222" s="27" t="s">
        <v>80</v>
      </c>
      <c r="C222" s="18" t="s">
        <v>81</v>
      </c>
      <c r="D222" s="18" t="s">
        <v>98</v>
      </c>
      <c r="E222" s="18" t="s">
        <v>956</v>
      </c>
      <c r="F222" s="27" t="s">
        <v>968</v>
      </c>
      <c r="G222" s="27" t="s">
        <v>986</v>
      </c>
      <c r="H222" s="18" t="s">
        <v>180</v>
      </c>
      <c r="I222" s="27" t="s">
        <v>968</v>
      </c>
      <c r="J222" s="27">
        <v>202503</v>
      </c>
      <c r="K222" s="27">
        <v>20250607</v>
      </c>
      <c r="L222" s="27" t="s">
        <v>961</v>
      </c>
      <c r="M222" s="27" t="s">
        <v>987</v>
      </c>
      <c r="N222" s="27">
        <v>50</v>
      </c>
      <c r="O222" s="27">
        <v>50</v>
      </c>
      <c r="P222" s="18">
        <f t="shared" si="4"/>
        <v>0</v>
      </c>
      <c r="Q222" s="18">
        <v>1</v>
      </c>
      <c r="R222" s="18"/>
      <c r="S222" s="18">
        <v>749</v>
      </c>
      <c r="T222" s="18"/>
      <c r="U222" s="18"/>
      <c r="V222" s="18"/>
      <c r="W222" s="27" t="s">
        <v>984</v>
      </c>
      <c r="X222" s="18" t="s">
        <v>985</v>
      </c>
      <c r="Y222" s="18"/>
    </row>
    <row r="223" s="9" customFormat="1" ht="50" customHeight="1" spans="1:25">
      <c r="A223" s="18">
        <v>218</v>
      </c>
      <c r="B223" s="27" t="s">
        <v>80</v>
      </c>
      <c r="C223" s="18" t="s">
        <v>90</v>
      </c>
      <c r="D223" s="18" t="s">
        <v>91</v>
      </c>
      <c r="E223" s="18" t="s">
        <v>956</v>
      </c>
      <c r="F223" s="27" t="s">
        <v>988</v>
      </c>
      <c r="G223" s="27" t="s">
        <v>989</v>
      </c>
      <c r="H223" s="18" t="s">
        <v>553</v>
      </c>
      <c r="I223" s="27" t="s">
        <v>988</v>
      </c>
      <c r="J223" s="27" t="s">
        <v>990</v>
      </c>
      <c r="K223" s="27" t="s">
        <v>991</v>
      </c>
      <c r="L223" s="27" t="s">
        <v>992</v>
      </c>
      <c r="M223" s="27" t="s">
        <v>993</v>
      </c>
      <c r="N223" s="27">
        <v>4</v>
      </c>
      <c r="O223" s="27">
        <v>3</v>
      </c>
      <c r="P223" s="18">
        <f t="shared" si="4"/>
        <v>1</v>
      </c>
      <c r="Q223" s="18">
        <v>1</v>
      </c>
      <c r="R223" s="18"/>
      <c r="S223" s="18">
        <v>283</v>
      </c>
      <c r="T223" s="18"/>
      <c r="U223" s="18"/>
      <c r="V223" s="18"/>
      <c r="W223" s="27" t="s">
        <v>994</v>
      </c>
      <c r="X223" s="18" t="s">
        <v>994</v>
      </c>
      <c r="Y223" s="18"/>
    </row>
    <row r="224" s="9" customFormat="1" ht="50" customHeight="1" spans="1:25">
      <c r="A224" s="18">
        <v>219</v>
      </c>
      <c r="B224" s="27" t="s">
        <v>160</v>
      </c>
      <c r="C224" s="18" t="s">
        <v>161</v>
      </c>
      <c r="D224" s="18" t="s">
        <v>162</v>
      </c>
      <c r="E224" s="18" t="s">
        <v>956</v>
      </c>
      <c r="F224" s="27" t="s">
        <v>965</v>
      </c>
      <c r="G224" s="27" t="s">
        <v>995</v>
      </c>
      <c r="H224" s="18" t="s">
        <v>553</v>
      </c>
      <c r="I224" s="27" t="s">
        <v>965</v>
      </c>
      <c r="J224" s="27" t="s">
        <v>996</v>
      </c>
      <c r="K224" s="27" t="s">
        <v>418</v>
      </c>
      <c r="L224" s="27" t="s">
        <v>997</v>
      </c>
      <c r="M224" s="27" t="s">
        <v>998</v>
      </c>
      <c r="N224" s="27">
        <v>9.5</v>
      </c>
      <c r="O224" s="27">
        <v>5</v>
      </c>
      <c r="P224" s="18">
        <f t="shared" si="4"/>
        <v>4.5</v>
      </c>
      <c r="Q224" s="18">
        <v>1</v>
      </c>
      <c r="R224" s="18"/>
      <c r="S224" s="18">
        <v>360</v>
      </c>
      <c r="T224" s="18"/>
      <c r="U224" s="18"/>
      <c r="V224" s="18"/>
      <c r="W224" s="27" t="s">
        <v>999</v>
      </c>
      <c r="X224" s="18" t="s">
        <v>999</v>
      </c>
      <c r="Y224" s="18"/>
    </row>
    <row r="225" s="9" customFormat="1" ht="50" customHeight="1" spans="1:25">
      <c r="A225" s="18">
        <v>220</v>
      </c>
      <c r="B225" s="27" t="s">
        <v>80</v>
      </c>
      <c r="C225" s="18" t="s">
        <v>81</v>
      </c>
      <c r="D225" s="18" t="s">
        <v>82</v>
      </c>
      <c r="E225" s="18" t="s">
        <v>956</v>
      </c>
      <c r="F225" s="27" t="s">
        <v>956</v>
      </c>
      <c r="G225" s="27" t="s">
        <v>146</v>
      </c>
      <c r="H225" s="18" t="s">
        <v>180</v>
      </c>
      <c r="I225" s="27" t="s">
        <v>956</v>
      </c>
      <c r="J225" s="27">
        <v>20257.26</v>
      </c>
      <c r="K225" s="27">
        <v>2025.09</v>
      </c>
      <c r="L225" s="27" t="s">
        <v>961</v>
      </c>
      <c r="M225" s="27" t="s">
        <v>1000</v>
      </c>
      <c r="N225" s="51">
        <v>24.238</v>
      </c>
      <c r="O225" s="27">
        <v>24</v>
      </c>
      <c r="P225" s="18">
        <f t="shared" si="4"/>
        <v>0.238</v>
      </c>
      <c r="Q225" s="18">
        <v>10</v>
      </c>
      <c r="R225" s="18"/>
      <c r="S225" s="18">
        <v>1413</v>
      </c>
      <c r="T225" s="18"/>
      <c r="U225" s="18"/>
      <c r="V225" s="18"/>
      <c r="W225" s="27" t="s">
        <v>976</v>
      </c>
      <c r="X225" s="18" t="s">
        <v>976</v>
      </c>
      <c r="Y225" s="18"/>
    </row>
    <row r="226" s="9" customFormat="1" ht="50" customHeight="1" spans="1:25">
      <c r="A226" s="18">
        <v>221</v>
      </c>
      <c r="B226" s="52" t="s">
        <v>80</v>
      </c>
      <c r="C226" s="18" t="s">
        <v>81</v>
      </c>
      <c r="D226" s="18" t="s">
        <v>82</v>
      </c>
      <c r="E226" s="18" t="s">
        <v>956</v>
      </c>
      <c r="F226" s="52" t="s">
        <v>980</v>
      </c>
      <c r="G226" s="52" t="s">
        <v>1001</v>
      </c>
      <c r="H226" s="18" t="s">
        <v>101</v>
      </c>
      <c r="I226" s="52" t="s">
        <v>980</v>
      </c>
      <c r="J226" s="53">
        <v>45901</v>
      </c>
      <c r="K226" s="54">
        <v>202512</v>
      </c>
      <c r="L226" s="27" t="s">
        <v>961</v>
      </c>
      <c r="M226" s="52" t="s">
        <v>1002</v>
      </c>
      <c r="N226" s="27">
        <v>30</v>
      </c>
      <c r="O226" s="52">
        <v>26</v>
      </c>
      <c r="P226" s="18">
        <f t="shared" si="4"/>
        <v>4</v>
      </c>
      <c r="Q226" s="18">
        <v>1</v>
      </c>
      <c r="R226" s="18"/>
      <c r="S226" s="18">
        <v>151</v>
      </c>
      <c r="T226" s="18"/>
      <c r="U226" s="18"/>
      <c r="V226" s="18"/>
      <c r="W226" s="27" t="s">
        <v>1003</v>
      </c>
      <c r="X226" s="18" t="s">
        <v>1003</v>
      </c>
      <c r="Y226" s="18"/>
    </row>
    <row r="227" s="9" customFormat="1" ht="50" customHeight="1" spans="1:25">
      <c r="A227" s="18">
        <v>222</v>
      </c>
      <c r="B227" s="52" t="s">
        <v>80</v>
      </c>
      <c r="C227" s="18" t="s">
        <v>81</v>
      </c>
      <c r="D227" s="18" t="s">
        <v>955</v>
      </c>
      <c r="E227" s="18" t="s">
        <v>956</v>
      </c>
      <c r="F227" s="52" t="s">
        <v>980</v>
      </c>
      <c r="G227" s="52" t="s">
        <v>1004</v>
      </c>
      <c r="H227" s="18" t="s">
        <v>101</v>
      </c>
      <c r="I227" s="52" t="s">
        <v>980</v>
      </c>
      <c r="J227" s="53">
        <v>45901</v>
      </c>
      <c r="K227" s="54">
        <v>2025.12</v>
      </c>
      <c r="L227" s="27" t="s">
        <v>961</v>
      </c>
      <c r="M227" s="52" t="s">
        <v>1005</v>
      </c>
      <c r="N227" s="27">
        <v>10</v>
      </c>
      <c r="O227" s="52">
        <v>10</v>
      </c>
      <c r="P227" s="18">
        <f t="shared" si="4"/>
        <v>0</v>
      </c>
      <c r="Q227" s="18">
        <v>1</v>
      </c>
      <c r="R227" s="18"/>
      <c r="S227" s="18">
        <v>151</v>
      </c>
      <c r="T227" s="18"/>
      <c r="U227" s="18"/>
      <c r="V227" s="18"/>
      <c r="W227" s="27" t="s">
        <v>1006</v>
      </c>
      <c r="X227" s="18" t="s">
        <v>1007</v>
      </c>
      <c r="Y227" s="18"/>
    </row>
    <row r="228" s="9" customFormat="1" ht="50" customHeight="1" spans="1:25">
      <c r="A228" s="18">
        <v>223</v>
      </c>
      <c r="B228" s="52" t="s">
        <v>80</v>
      </c>
      <c r="C228" s="18" t="s">
        <v>405</v>
      </c>
      <c r="D228" s="18" t="s">
        <v>406</v>
      </c>
      <c r="E228" s="18" t="s">
        <v>956</v>
      </c>
      <c r="F228" s="52" t="s">
        <v>980</v>
      </c>
      <c r="G228" s="52" t="s">
        <v>1008</v>
      </c>
      <c r="H228" s="18" t="s">
        <v>180</v>
      </c>
      <c r="I228" s="52" t="s">
        <v>980</v>
      </c>
      <c r="J228" s="53">
        <v>45901</v>
      </c>
      <c r="K228" s="54">
        <v>2025.12</v>
      </c>
      <c r="L228" s="27" t="s">
        <v>961</v>
      </c>
      <c r="M228" s="52" t="s">
        <v>1009</v>
      </c>
      <c r="N228" s="27">
        <v>14</v>
      </c>
      <c r="O228" s="52">
        <v>14</v>
      </c>
      <c r="P228" s="18">
        <f t="shared" si="4"/>
        <v>0</v>
      </c>
      <c r="Q228" s="18">
        <v>1</v>
      </c>
      <c r="R228" s="18"/>
      <c r="S228" s="18">
        <v>1047</v>
      </c>
      <c r="T228" s="18"/>
      <c r="U228" s="18"/>
      <c r="V228" s="18"/>
      <c r="W228" s="27" t="s">
        <v>1010</v>
      </c>
      <c r="X228" s="18" t="s">
        <v>1011</v>
      </c>
      <c r="Y228" s="18"/>
    </row>
    <row r="229" s="9" customFormat="1" ht="50" customHeight="1" spans="1:25">
      <c r="A229" s="18">
        <v>224</v>
      </c>
      <c r="B229" s="52" t="s">
        <v>80</v>
      </c>
      <c r="C229" s="18" t="s">
        <v>81</v>
      </c>
      <c r="D229" s="18" t="s">
        <v>82</v>
      </c>
      <c r="E229" s="18" t="s">
        <v>956</v>
      </c>
      <c r="F229" s="52" t="s">
        <v>965</v>
      </c>
      <c r="G229" s="52" t="s">
        <v>1001</v>
      </c>
      <c r="H229" s="18" t="s">
        <v>101</v>
      </c>
      <c r="I229" s="52" t="s">
        <v>965</v>
      </c>
      <c r="J229" s="27" t="s">
        <v>1012</v>
      </c>
      <c r="K229" s="27" t="s">
        <v>1013</v>
      </c>
      <c r="L229" s="27" t="s">
        <v>961</v>
      </c>
      <c r="M229" s="52" t="s">
        <v>1014</v>
      </c>
      <c r="N229" s="27">
        <v>286.7</v>
      </c>
      <c r="O229" s="52">
        <v>20</v>
      </c>
      <c r="P229" s="18">
        <f t="shared" si="4"/>
        <v>266.7</v>
      </c>
      <c r="Q229" s="18">
        <v>1</v>
      </c>
      <c r="R229" s="18"/>
      <c r="S229" s="18">
        <v>206</v>
      </c>
      <c r="T229" s="18"/>
      <c r="U229" s="18"/>
      <c r="V229" s="18"/>
      <c r="W229" s="27" t="s">
        <v>1015</v>
      </c>
      <c r="X229" s="18" t="s">
        <v>1015</v>
      </c>
      <c r="Y229" s="18"/>
    </row>
    <row r="230" s="9" customFormat="1" ht="50" customHeight="1" spans="1:25">
      <c r="A230" s="18">
        <v>225</v>
      </c>
      <c r="B230" s="52" t="s">
        <v>80</v>
      </c>
      <c r="C230" s="18" t="s">
        <v>81</v>
      </c>
      <c r="D230" s="18" t="s">
        <v>955</v>
      </c>
      <c r="E230" s="18" t="s">
        <v>956</v>
      </c>
      <c r="F230" s="52" t="s">
        <v>709</v>
      </c>
      <c r="G230" s="52" t="s">
        <v>1016</v>
      </c>
      <c r="H230" s="18" t="s">
        <v>180</v>
      </c>
      <c r="I230" s="52" t="s">
        <v>709</v>
      </c>
      <c r="J230" s="27" t="s">
        <v>1017</v>
      </c>
      <c r="K230" s="27" t="s">
        <v>1018</v>
      </c>
      <c r="L230" s="27" t="s">
        <v>961</v>
      </c>
      <c r="M230" s="52" t="s">
        <v>1019</v>
      </c>
      <c r="N230" s="27">
        <v>20</v>
      </c>
      <c r="O230" s="52">
        <v>20</v>
      </c>
      <c r="P230" s="18">
        <f t="shared" si="4"/>
        <v>0</v>
      </c>
      <c r="Q230" s="18">
        <v>1</v>
      </c>
      <c r="R230" s="18"/>
      <c r="S230" s="18">
        <v>340</v>
      </c>
      <c r="T230" s="18"/>
      <c r="U230" s="18"/>
      <c r="V230" s="18"/>
      <c r="W230" s="27" t="s">
        <v>1020</v>
      </c>
      <c r="X230" s="18" t="s">
        <v>1015</v>
      </c>
      <c r="Y230" s="18"/>
    </row>
    <row r="231" s="9" customFormat="1" ht="50" customHeight="1" spans="1:25">
      <c r="A231" s="18">
        <v>226</v>
      </c>
      <c r="B231" s="52" t="s">
        <v>160</v>
      </c>
      <c r="C231" s="18" t="s">
        <v>161</v>
      </c>
      <c r="D231" s="18" t="s">
        <v>162</v>
      </c>
      <c r="E231" s="18" t="s">
        <v>956</v>
      </c>
      <c r="F231" s="52" t="s">
        <v>966</v>
      </c>
      <c r="G231" s="52" t="s">
        <v>1021</v>
      </c>
      <c r="H231" s="18" t="s">
        <v>553</v>
      </c>
      <c r="I231" s="52" t="s">
        <v>966</v>
      </c>
      <c r="J231" s="27" t="s">
        <v>1012</v>
      </c>
      <c r="K231" s="27" t="s">
        <v>1018</v>
      </c>
      <c r="L231" s="27" t="s">
        <v>997</v>
      </c>
      <c r="M231" s="52" t="s">
        <v>1022</v>
      </c>
      <c r="N231" s="52">
        <v>18</v>
      </c>
      <c r="O231" s="52">
        <v>3</v>
      </c>
      <c r="P231" s="18">
        <f t="shared" si="4"/>
        <v>15</v>
      </c>
      <c r="Q231" s="18">
        <v>1</v>
      </c>
      <c r="R231" s="18"/>
      <c r="S231" s="18">
        <v>220</v>
      </c>
      <c r="T231" s="18"/>
      <c r="U231" s="18">
        <v>4</v>
      </c>
      <c r="V231" s="18">
        <v>11</v>
      </c>
      <c r="W231" s="27" t="s">
        <v>1023</v>
      </c>
      <c r="X231" s="18" t="s">
        <v>1024</v>
      </c>
      <c r="Y231" s="18"/>
    </row>
    <row r="232" s="9" customFormat="1" ht="50" customHeight="1" spans="1:25">
      <c r="A232" s="18">
        <v>227</v>
      </c>
      <c r="B232" s="18" t="s">
        <v>80</v>
      </c>
      <c r="C232" s="18" t="s">
        <v>90</v>
      </c>
      <c r="D232" s="18" t="s">
        <v>91</v>
      </c>
      <c r="E232" s="18" t="s">
        <v>956</v>
      </c>
      <c r="F232" s="52" t="s">
        <v>966</v>
      </c>
      <c r="G232" s="52" t="s">
        <v>1025</v>
      </c>
      <c r="H232" s="18" t="s">
        <v>553</v>
      </c>
      <c r="I232" s="52" t="s">
        <v>966</v>
      </c>
      <c r="J232" s="54" t="s">
        <v>443</v>
      </c>
      <c r="K232" s="27">
        <v>2025.11</v>
      </c>
      <c r="L232" s="27" t="s">
        <v>992</v>
      </c>
      <c r="M232" s="52" t="s">
        <v>1026</v>
      </c>
      <c r="N232" s="55">
        <v>3.5</v>
      </c>
      <c r="O232" s="52">
        <v>2</v>
      </c>
      <c r="P232" s="18">
        <f t="shared" si="4"/>
        <v>1.5</v>
      </c>
      <c r="Q232" s="18">
        <v>1</v>
      </c>
      <c r="R232" s="18"/>
      <c r="S232" s="18">
        <v>312</v>
      </c>
      <c r="T232" s="18"/>
      <c r="U232" s="18"/>
      <c r="V232" s="18"/>
      <c r="W232" s="27" t="s">
        <v>1027</v>
      </c>
      <c r="X232" s="18" t="s">
        <v>1027</v>
      </c>
      <c r="Y232" s="18"/>
    </row>
    <row r="233" s="4" customFormat="1" ht="50" customHeight="1" spans="1:25">
      <c r="A233" s="18">
        <v>228</v>
      </c>
      <c r="B233" s="18" t="s">
        <v>80</v>
      </c>
      <c r="C233" s="18" t="s">
        <v>1028</v>
      </c>
      <c r="D233" s="18" t="s">
        <v>91</v>
      </c>
      <c r="E233" s="18" t="s">
        <v>956</v>
      </c>
      <c r="F233" s="18" t="s">
        <v>968</v>
      </c>
      <c r="G233" s="18" t="s">
        <v>1029</v>
      </c>
      <c r="H233" s="18" t="s">
        <v>101</v>
      </c>
      <c r="I233" s="18" t="s">
        <v>1030</v>
      </c>
      <c r="J233" s="56">
        <v>45981</v>
      </c>
      <c r="K233" s="56">
        <v>46001</v>
      </c>
      <c r="L233" s="18" t="s">
        <v>968</v>
      </c>
      <c r="M233" s="18" t="s">
        <v>1031</v>
      </c>
      <c r="N233" s="44">
        <v>6</v>
      </c>
      <c r="O233" s="44">
        <v>5</v>
      </c>
      <c r="P233" s="18">
        <f t="shared" si="4"/>
        <v>1</v>
      </c>
      <c r="Q233" s="44">
        <v>1</v>
      </c>
      <c r="R233" s="44">
        <v>80</v>
      </c>
      <c r="S233" s="44">
        <v>350</v>
      </c>
      <c r="T233" s="44">
        <v>0</v>
      </c>
      <c r="U233" s="44">
        <v>5</v>
      </c>
      <c r="V233" s="44">
        <v>15</v>
      </c>
      <c r="W233" s="18" t="s">
        <v>1032</v>
      </c>
      <c r="X233" s="18" t="s">
        <v>1033</v>
      </c>
      <c r="Y233" s="44"/>
    </row>
    <row r="234" s="3" customFormat="1" ht="50" customHeight="1" spans="1:25">
      <c r="A234" s="18">
        <v>229</v>
      </c>
      <c r="B234" s="42" t="s">
        <v>80</v>
      </c>
      <c r="C234" s="42" t="s">
        <v>1028</v>
      </c>
      <c r="D234" s="42" t="s">
        <v>91</v>
      </c>
      <c r="E234" s="57" t="s">
        <v>956</v>
      </c>
      <c r="F234" s="18" t="s">
        <v>988</v>
      </c>
      <c r="G234" s="18" t="s">
        <v>1034</v>
      </c>
      <c r="H234" s="18" t="s">
        <v>1035</v>
      </c>
      <c r="I234" s="18" t="s">
        <v>1036</v>
      </c>
      <c r="J234" s="44">
        <v>2025.12</v>
      </c>
      <c r="K234" s="19">
        <v>20251230</v>
      </c>
      <c r="L234" s="18" t="s">
        <v>988</v>
      </c>
      <c r="M234" s="18" t="s">
        <v>1037</v>
      </c>
      <c r="N234" s="44">
        <v>4</v>
      </c>
      <c r="O234" s="44">
        <v>2</v>
      </c>
      <c r="P234" s="18">
        <f t="shared" si="4"/>
        <v>2</v>
      </c>
      <c r="Q234" s="44">
        <v>1</v>
      </c>
      <c r="R234" s="44">
        <v>30</v>
      </c>
      <c r="S234" s="44">
        <v>120</v>
      </c>
      <c r="T234" s="44">
        <v>1</v>
      </c>
      <c r="U234" s="44">
        <v>4</v>
      </c>
      <c r="V234" s="44">
        <v>19</v>
      </c>
      <c r="W234" s="18" t="s">
        <v>1038</v>
      </c>
      <c r="X234" s="18" t="s">
        <v>1039</v>
      </c>
      <c r="Y234" s="44"/>
    </row>
    <row r="235" s="3" customFormat="1" ht="50" customHeight="1" spans="1:25">
      <c r="A235" s="18">
        <v>230</v>
      </c>
      <c r="B235" s="42" t="s">
        <v>80</v>
      </c>
      <c r="C235" s="42" t="s">
        <v>1028</v>
      </c>
      <c r="D235" s="42" t="s">
        <v>91</v>
      </c>
      <c r="E235" s="18" t="s">
        <v>956</v>
      </c>
      <c r="F235" s="18" t="s">
        <v>1040</v>
      </c>
      <c r="G235" s="18" t="s">
        <v>1041</v>
      </c>
      <c r="H235" s="18" t="s">
        <v>101</v>
      </c>
      <c r="I235" s="18" t="s">
        <v>1042</v>
      </c>
      <c r="J235" s="58">
        <v>45962</v>
      </c>
      <c r="K235" s="58">
        <v>45992</v>
      </c>
      <c r="L235" s="18" t="s">
        <v>965</v>
      </c>
      <c r="M235" s="18" t="s">
        <v>1043</v>
      </c>
      <c r="N235" s="44">
        <v>24</v>
      </c>
      <c r="O235" s="44">
        <v>2</v>
      </c>
      <c r="P235" s="18">
        <f t="shared" si="4"/>
        <v>22</v>
      </c>
      <c r="Q235" s="44">
        <v>1</v>
      </c>
      <c r="R235" s="44">
        <v>21</v>
      </c>
      <c r="S235" s="44">
        <v>65</v>
      </c>
      <c r="T235" s="59">
        <v>1</v>
      </c>
      <c r="U235" s="59">
        <v>3</v>
      </c>
      <c r="V235" s="59">
        <v>8</v>
      </c>
      <c r="W235" s="18" t="s">
        <v>1044</v>
      </c>
      <c r="X235" s="18" t="s">
        <v>1044</v>
      </c>
      <c r="Y235" s="44"/>
    </row>
    <row r="236" s="3" customFormat="1" ht="50" customHeight="1" spans="1:25">
      <c r="A236" s="18">
        <v>231</v>
      </c>
      <c r="B236" s="42" t="s">
        <v>80</v>
      </c>
      <c r="C236" s="42" t="s">
        <v>1028</v>
      </c>
      <c r="D236" s="42" t="s">
        <v>91</v>
      </c>
      <c r="E236" s="18" t="s">
        <v>956</v>
      </c>
      <c r="F236" s="18" t="s">
        <v>1045</v>
      </c>
      <c r="G236" s="42" t="s">
        <v>1046</v>
      </c>
      <c r="H236" s="18" t="s">
        <v>415</v>
      </c>
      <c r="I236" s="18" t="s">
        <v>1047</v>
      </c>
      <c r="J236" s="58">
        <v>45962</v>
      </c>
      <c r="K236" s="58">
        <v>45992</v>
      </c>
      <c r="L236" s="18" t="s">
        <v>969</v>
      </c>
      <c r="M236" s="42" t="s">
        <v>1048</v>
      </c>
      <c r="N236" s="44">
        <v>6</v>
      </c>
      <c r="O236" s="44">
        <v>2</v>
      </c>
      <c r="P236" s="18">
        <f t="shared" si="4"/>
        <v>4</v>
      </c>
      <c r="Q236" s="44">
        <v>1</v>
      </c>
      <c r="R236" s="44">
        <v>30</v>
      </c>
      <c r="S236" s="44">
        <v>105</v>
      </c>
      <c r="T236" s="44">
        <v>0</v>
      </c>
      <c r="U236" s="44">
        <v>3</v>
      </c>
      <c r="V236" s="44">
        <v>12</v>
      </c>
      <c r="W236" s="18" t="s">
        <v>1049</v>
      </c>
      <c r="X236" s="18" t="s">
        <v>1050</v>
      </c>
      <c r="Y236" s="44"/>
    </row>
    <row r="237" s="3" customFormat="1" ht="50" customHeight="1" spans="1:25">
      <c r="A237" s="18">
        <v>232</v>
      </c>
      <c r="B237" s="42" t="s">
        <v>80</v>
      </c>
      <c r="C237" s="42" t="s">
        <v>1028</v>
      </c>
      <c r="D237" s="42" t="s">
        <v>91</v>
      </c>
      <c r="E237" s="18" t="s">
        <v>956</v>
      </c>
      <c r="F237" s="18" t="s">
        <v>1051</v>
      </c>
      <c r="G237" s="18" t="s">
        <v>1052</v>
      </c>
      <c r="H237" s="18" t="s">
        <v>101</v>
      </c>
      <c r="I237" s="18" t="s">
        <v>1053</v>
      </c>
      <c r="J237" s="56">
        <v>45981</v>
      </c>
      <c r="K237" s="56">
        <v>46021</v>
      </c>
      <c r="L237" s="18" t="s">
        <v>1051</v>
      </c>
      <c r="M237" s="18" t="s">
        <v>1054</v>
      </c>
      <c r="N237" s="44">
        <v>10</v>
      </c>
      <c r="O237" s="44">
        <v>4</v>
      </c>
      <c r="P237" s="18">
        <f t="shared" si="4"/>
        <v>6</v>
      </c>
      <c r="Q237" s="44">
        <v>1</v>
      </c>
      <c r="R237" s="44">
        <v>46</v>
      </c>
      <c r="S237" s="44">
        <v>146</v>
      </c>
      <c r="T237" s="44">
        <v>0</v>
      </c>
      <c r="U237" s="44">
        <v>3</v>
      </c>
      <c r="V237" s="44">
        <v>11</v>
      </c>
      <c r="W237" s="18" t="s">
        <v>1055</v>
      </c>
      <c r="X237" s="18" t="s">
        <v>1056</v>
      </c>
      <c r="Y237" s="44"/>
    </row>
    <row r="238" s="3" customFormat="1" ht="50" customHeight="1" spans="1:25">
      <c r="A238" s="18">
        <v>233</v>
      </c>
      <c r="B238" s="42" t="s">
        <v>80</v>
      </c>
      <c r="C238" s="42" t="s">
        <v>1028</v>
      </c>
      <c r="D238" s="42" t="s">
        <v>91</v>
      </c>
      <c r="E238" s="18" t="s">
        <v>1057</v>
      </c>
      <c r="F238" s="18" t="s">
        <v>1058</v>
      </c>
      <c r="G238" s="18" t="s">
        <v>1059</v>
      </c>
      <c r="H238" s="18" t="s">
        <v>101</v>
      </c>
      <c r="I238" s="18" t="s">
        <v>1060</v>
      </c>
      <c r="J238" s="58">
        <v>45962</v>
      </c>
      <c r="K238" s="58">
        <v>45992</v>
      </c>
      <c r="L238" s="18" t="s">
        <v>966</v>
      </c>
      <c r="M238" s="18" t="s">
        <v>1061</v>
      </c>
      <c r="N238" s="44">
        <v>8.57</v>
      </c>
      <c r="O238" s="44">
        <v>4</v>
      </c>
      <c r="P238" s="18">
        <f t="shared" si="4"/>
        <v>4.57</v>
      </c>
      <c r="Q238" s="44">
        <v>1</v>
      </c>
      <c r="R238" s="44">
        <v>126</v>
      </c>
      <c r="S238" s="44">
        <v>367</v>
      </c>
      <c r="T238" s="44">
        <v>1</v>
      </c>
      <c r="U238" s="44">
        <v>13</v>
      </c>
      <c r="V238" s="44">
        <v>27</v>
      </c>
      <c r="W238" s="18" t="s">
        <v>1062</v>
      </c>
      <c r="X238" s="18" t="s">
        <v>1063</v>
      </c>
      <c r="Y238" s="60"/>
    </row>
    <row r="239" s="3" customFormat="1" ht="50" customHeight="1" spans="1:25">
      <c r="A239" s="18">
        <v>234</v>
      </c>
      <c r="B239" s="42" t="s">
        <v>80</v>
      </c>
      <c r="C239" s="42" t="s">
        <v>1028</v>
      </c>
      <c r="D239" s="42" t="s">
        <v>91</v>
      </c>
      <c r="E239" s="18" t="s">
        <v>956</v>
      </c>
      <c r="F239" s="18" t="s">
        <v>980</v>
      </c>
      <c r="G239" s="18" t="s">
        <v>1064</v>
      </c>
      <c r="H239" s="18" t="s">
        <v>101</v>
      </c>
      <c r="I239" s="18" t="s">
        <v>1065</v>
      </c>
      <c r="J239" s="56">
        <v>45976</v>
      </c>
      <c r="K239" s="56">
        <v>46016</v>
      </c>
      <c r="L239" s="18" t="s">
        <v>980</v>
      </c>
      <c r="M239" s="18" t="s">
        <v>1066</v>
      </c>
      <c r="N239" s="44">
        <v>6</v>
      </c>
      <c r="O239" s="44">
        <v>4</v>
      </c>
      <c r="P239" s="18">
        <f t="shared" si="4"/>
        <v>2</v>
      </c>
      <c r="Q239" s="44">
        <v>1</v>
      </c>
      <c r="R239" s="44">
        <v>65</v>
      </c>
      <c r="S239" s="44">
        <v>310</v>
      </c>
      <c r="T239" s="44">
        <v>0</v>
      </c>
      <c r="U239" s="44">
        <v>3</v>
      </c>
      <c r="V239" s="44">
        <v>10</v>
      </c>
      <c r="W239" s="18" t="s">
        <v>1067</v>
      </c>
      <c r="X239" s="18" t="s">
        <v>1068</v>
      </c>
      <c r="Y239" s="44"/>
    </row>
    <row r="240" s="3" customFormat="1" ht="50" customHeight="1" spans="1:25">
      <c r="A240" s="18">
        <v>235</v>
      </c>
      <c r="B240" s="18" t="s">
        <v>80</v>
      </c>
      <c r="C240" s="18" t="s">
        <v>81</v>
      </c>
      <c r="D240" s="18" t="s">
        <v>146</v>
      </c>
      <c r="E240" s="18" t="s">
        <v>1069</v>
      </c>
      <c r="F240" s="18" t="s">
        <v>408</v>
      </c>
      <c r="G240" s="18" t="s">
        <v>146</v>
      </c>
      <c r="H240" s="18" t="s">
        <v>101</v>
      </c>
      <c r="I240" s="18" t="s">
        <v>408</v>
      </c>
      <c r="J240" s="18" t="s">
        <v>186</v>
      </c>
      <c r="K240" s="18" t="s">
        <v>186</v>
      </c>
      <c r="L240" s="18" t="s">
        <v>1069</v>
      </c>
      <c r="M240" s="18" t="s">
        <v>1070</v>
      </c>
      <c r="N240" s="18">
        <v>20</v>
      </c>
      <c r="O240" s="18">
        <v>15</v>
      </c>
      <c r="P240" s="18">
        <f t="shared" si="4"/>
        <v>5</v>
      </c>
      <c r="Q240" s="18">
        <v>9</v>
      </c>
      <c r="R240" s="18">
        <v>436</v>
      </c>
      <c r="S240" s="18">
        <v>1326</v>
      </c>
      <c r="T240" s="18">
        <v>1</v>
      </c>
      <c r="U240" s="18">
        <v>436</v>
      </c>
      <c r="V240" s="18">
        <v>1326</v>
      </c>
      <c r="W240" s="18" t="s">
        <v>1071</v>
      </c>
      <c r="X240" s="18" t="s">
        <v>666</v>
      </c>
      <c r="Y240" s="18"/>
    </row>
    <row r="241" s="4" customFormat="1" ht="50" customHeight="1" spans="1:25">
      <c r="A241" s="18">
        <v>236</v>
      </c>
      <c r="B241" s="18" t="s">
        <v>80</v>
      </c>
      <c r="C241" s="18" t="s">
        <v>81</v>
      </c>
      <c r="D241" s="18" t="s">
        <v>98</v>
      </c>
      <c r="E241" s="18" t="s">
        <v>1069</v>
      </c>
      <c r="F241" s="18" t="s">
        <v>1072</v>
      </c>
      <c r="G241" s="18" t="s">
        <v>1073</v>
      </c>
      <c r="H241" s="18" t="s">
        <v>101</v>
      </c>
      <c r="I241" s="18" t="s">
        <v>1074</v>
      </c>
      <c r="J241" s="19">
        <v>202501</v>
      </c>
      <c r="K241" s="20">
        <v>45992</v>
      </c>
      <c r="L241" s="18" t="s">
        <v>1072</v>
      </c>
      <c r="M241" s="18" t="s">
        <v>1075</v>
      </c>
      <c r="N241" s="18">
        <v>10</v>
      </c>
      <c r="O241" s="18">
        <v>8</v>
      </c>
      <c r="P241" s="18">
        <f t="shared" si="4"/>
        <v>2</v>
      </c>
      <c r="Q241" s="18">
        <v>1</v>
      </c>
      <c r="R241" s="18">
        <v>65</v>
      </c>
      <c r="S241" s="18">
        <v>210</v>
      </c>
      <c r="T241" s="18">
        <v>0</v>
      </c>
      <c r="U241" s="18">
        <v>6</v>
      </c>
      <c r="V241" s="18">
        <v>19</v>
      </c>
      <c r="W241" s="18" t="s">
        <v>1076</v>
      </c>
      <c r="X241" s="18" t="s">
        <v>1077</v>
      </c>
      <c r="Y241" s="18"/>
    </row>
    <row r="242" s="4" customFormat="1" ht="50" customHeight="1" spans="1:25">
      <c r="A242" s="18">
        <v>237</v>
      </c>
      <c r="B242" s="18" t="s">
        <v>80</v>
      </c>
      <c r="C242" s="18" t="s">
        <v>81</v>
      </c>
      <c r="D242" s="18" t="s">
        <v>98</v>
      </c>
      <c r="E242" s="18" t="s">
        <v>1069</v>
      </c>
      <c r="F242" s="18" t="s">
        <v>1078</v>
      </c>
      <c r="G242" s="18" t="s">
        <v>1079</v>
      </c>
      <c r="H242" s="18" t="s">
        <v>101</v>
      </c>
      <c r="I242" s="18" t="s">
        <v>1080</v>
      </c>
      <c r="J242" s="20">
        <v>45717</v>
      </c>
      <c r="K242" s="19" t="s">
        <v>1081</v>
      </c>
      <c r="L242" s="18" t="s">
        <v>1078</v>
      </c>
      <c r="M242" s="18" t="s">
        <v>1082</v>
      </c>
      <c r="N242" s="18">
        <v>8.5</v>
      </c>
      <c r="O242" s="18">
        <v>5</v>
      </c>
      <c r="P242" s="18">
        <f t="shared" si="4"/>
        <v>3.5</v>
      </c>
      <c r="Q242" s="18">
        <v>1</v>
      </c>
      <c r="R242" s="18">
        <v>15</v>
      </c>
      <c r="S242" s="18">
        <v>33</v>
      </c>
      <c r="T242" s="18">
        <v>0</v>
      </c>
      <c r="U242" s="18">
        <v>6</v>
      </c>
      <c r="V242" s="18">
        <v>15</v>
      </c>
      <c r="W242" s="18" t="s">
        <v>1083</v>
      </c>
      <c r="X242" s="18" t="s">
        <v>1077</v>
      </c>
      <c r="Y242" s="18"/>
    </row>
    <row r="243" s="4" customFormat="1" ht="50" customHeight="1" spans="1:25">
      <c r="A243" s="18">
        <v>238</v>
      </c>
      <c r="B243" s="18" t="s">
        <v>80</v>
      </c>
      <c r="C243" s="18" t="s">
        <v>81</v>
      </c>
      <c r="D243" s="18" t="s">
        <v>98</v>
      </c>
      <c r="E243" s="18" t="s">
        <v>1069</v>
      </c>
      <c r="F243" s="18" t="s">
        <v>1084</v>
      </c>
      <c r="G243" s="18" t="s">
        <v>1085</v>
      </c>
      <c r="H243" s="18" t="s">
        <v>86</v>
      </c>
      <c r="I243" s="18" t="s">
        <v>1086</v>
      </c>
      <c r="J243" s="20">
        <v>45717</v>
      </c>
      <c r="K243" s="19" t="s">
        <v>388</v>
      </c>
      <c r="L243" s="18" t="s">
        <v>1084</v>
      </c>
      <c r="M243" s="18" t="s">
        <v>1087</v>
      </c>
      <c r="N243" s="18">
        <v>7.25</v>
      </c>
      <c r="O243" s="18">
        <v>7.25</v>
      </c>
      <c r="P243" s="18">
        <f t="shared" si="4"/>
        <v>0</v>
      </c>
      <c r="Q243" s="18">
        <v>1</v>
      </c>
      <c r="R243" s="18">
        <v>60</v>
      </c>
      <c r="S243" s="18">
        <v>140</v>
      </c>
      <c r="T243" s="18">
        <v>0</v>
      </c>
      <c r="U243" s="18">
        <v>5</v>
      </c>
      <c r="V243" s="18">
        <v>14</v>
      </c>
      <c r="W243" s="18" t="s">
        <v>1088</v>
      </c>
      <c r="X243" s="18" t="s">
        <v>1077</v>
      </c>
      <c r="Y243" s="18"/>
    </row>
    <row r="244" s="4" customFormat="1" ht="50" customHeight="1" spans="1:25">
      <c r="A244" s="18">
        <v>239</v>
      </c>
      <c r="B244" s="18" t="s">
        <v>80</v>
      </c>
      <c r="C244" s="18" t="s">
        <v>81</v>
      </c>
      <c r="D244" s="18" t="s">
        <v>98</v>
      </c>
      <c r="E244" s="18" t="s">
        <v>1069</v>
      </c>
      <c r="F244" s="18" t="s">
        <v>1089</v>
      </c>
      <c r="G244" s="18" t="s">
        <v>1090</v>
      </c>
      <c r="H244" s="18" t="s">
        <v>101</v>
      </c>
      <c r="I244" s="18" t="s">
        <v>1091</v>
      </c>
      <c r="J244" s="20">
        <v>45748</v>
      </c>
      <c r="K244" s="19" t="s">
        <v>1081</v>
      </c>
      <c r="L244" s="18" t="s">
        <v>1089</v>
      </c>
      <c r="M244" s="18" t="s">
        <v>1092</v>
      </c>
      <c r="N244" s="18">
        <v>8</v>
      </c>
      <c r="O244" s="18">
        <v>8</v>
      </c>
      <c r="P244" s="18">
        <f t="shared" si="4"/>
        <v>0</v>
      </c>
      <c r="Q244" s="18">
        <v>1</v>
      </c>
      <c r="R244" s="18">
        <v>60</v>
      </c>
      <c r="S244" s="18">
        <v>220</v>
      </c>
      <c r="T244" s="18">
        <v>0</v>
      </c>
      <c r="U244" s="18">
        <v>5</v>
      </c>
      <c r="V244" s="18">
        <v>18</v>
      </c>
      <c r="W244" s="18" t="s">
        <v>1093</v>
      </c>
      <c r="X244" s="18" t="s">
        <v>1077</v>
      </c>
      <c r="Y244" s="18"/>
    </row>
    <row r="245" s="4" customFormat="1" ht="50" customHeight="1" spans="1:25">
      <c r="A245" s="18">
        <v>240</v>
      </c>
      <c r="B245" s="18" t="s">
        <v>80</v>
      </c>
      <c r="C245" s="18" t="s">
        <v>81</v>
      </c>
      <c r="D245" s="18" t="s">
        <v>98</v>
      </c>
      <c r="E245" s="18" t="s">
        <v>1069</v>
      </c>
      <c r="F245" s="18" t="s">
        <v>1094</v>
      </c>
      <c r="G245" s="18" t="s">
        <v>1095</v>
      </c>
      <c r="H245" s="18" t="s">
        <v>101</v>
      </c>
      <c r="I245" s="18" t="s">
        <v>1096</v>
      </c>
      <c r="J245" s="20">
        <v>45717</v>
      </c>
      <c r="K245" s="19" t="s">
        <v>388</v>
      </c>
      <c r="L245" s="18" t="s">
        <v>1094</v>
      </c>
      <c r="M245" s="18" t="s">
        <v>1097</v>
      </c>
      <c r="N245" s="18">
        <v>14</v>
      </c>
      <c r="O245" s="18">
        <v>10</v>
      </c>
      <c r="P245" s="18">
        <f t="shared" si="4"/>
        <v>4</v>
      </c>
      <c r="Q245" s="18">
        <v>1</v>
      </c>
      <c r="R245" s="18">
        <v>26</v>
      </c>
      <c r="S245" s="18">
        <v>104</v>
      </c>
      <c r="T245" s="18">
        <v>0</v>
      </c>
      <c r="U245" s="18">
        <v>2</v>
      </c>
      <c r="V245" s="18">
        <v>8</v>
      </c>
      <c r="W245" s="18" t="s">
        <v>1098</v>
      </c>
      <c r="X245" s="18" t="s">
        <v>666</v>
      </c>
      <c r="Y245" s="18"/>
    </row>
    <row r="246" s="4" customFormat="1" ht="50" customHeight="1" spans="1:25">
      <c r="A246" s="18">
        <v>241</v>
      </c>
      <c r="B246" s="18" t="s">
        <v>80</v>
      </c>
      <c r="C246" s="18" t="s">
        <v>81</v>
      </c>
      <c r="D246" s="18" t="s">
        <v>98</v>
      </c>
      <c r="E246" s="18" t="s">
        <v>1069</v>
      </c>
      <c r="F246" s="18" t="s">
        <v>1094</v>
      </c>
      <c r="G246" s="18" t="s">
        <v>1099</v>
      </c>
      <c r="H246" s="18" t="s">
        <v>101</v>
      </c>
      <c r="I246" s="18" t="s">
        <v>1100</v>
      </c>
      <c r="J246" s="20">
        <v>45717</v>
      </c>
      <c r="K246" s="19" t="s">
        <v>388</v>
      </c>
      <c r="L246" s="18" t="s">
        <v>1094</v>
      </c>
      <c r="M246" s="18" t="s">
        <v>1101</v>
      </c>
      <c r="N246" s="18">
        <v>200</v>
      </c>
      <c r="O246" s="18">
        <v>20</v>
      </c>
      <c r="P246" s="18">
        <f t="shared" si="4"/>
        <v>180</v>
      </c>
      <c r="Q246" s="18">
        <v>1</v>
      </c>
      <c r="R246" s="18">
        <v>90</v>
      </c>
      <c r="S246" s="18">
        <v>270</v>
      </c>
      <c r="T246" s="18">
        <v>0</v>
      </c>
      <c r="U246" s="18">
        <v>7</v>
      </c>
      <c r="V246" s="18">
        <v>26</v>
      </c>
      <c r="W246" s="18" t="s">
        <v>1102</v>
      </c>
      <c r="X246" s="18" t="s">
        <v>666</v>
      </c>
      <c r="Y246" s="18"/>
    </row>
    <row r="247" s="4" customFormat="1" ht="50" customHeight="1" spans="1:25">
      <c r="A247" s="18">
        <v>242</v>
      </c>
      <c r="B247" s="18" t="s">
        <v>80</v>
      </c>
      <c r="C247" s="18" t="s">
        <v>81</v>
      </c>
      <c r="D247" s="18" t="s">
        <v>98</v>
      </c>
      <c r="E247" s="18" t="s">
        <v>1069</v>
      </c>
      <c r="F247" s="18" t="s">
        <v>1103</v>
      </c>
      <c r="G247" s="18" t="s">
        <v>1104</v>
      </c>
      <c r="H247" s="18" t="s">
        <v>86</v>
      </c>
      <c r="I247" s="18" t="s">
        <v>1103</v>
      </c>
      <c r="J247" s="20">
        <v>45717</v>
      </c>
      <c r="K247" s="20">
        <v>45992</v>
      </c>
      <c r="L247" s="18" t="s">
        <v>1103</v>
      </c>
      <c r="M247" s="18" t="s">
        <v>1075</v>
      </c>
      <c r="N247" s="18">
        <v>13</v>
      </c>
      <c r="O247" s="18">
        <v>10</v>
      </c>
      <c r="P247" s="18">
        <f t="shared" si="4"/>
        <v>3</v>
      </c>
      <c r="Q247" s="18">
        <v>1</v>
      </c>
      <c r="R247" s="18">
        <v>56</v>
      </c>
      <c r="S247" s="18">
        <v>158</v>
      </c>
      <c r="T247" s="18">
        <v>0</v>
      </c>
      <c r="U247" s="18">
        <v>5</v>
      </c>
      <c r="V247" s="18">
        <v>13</v>
      </c>
      <c r="W247" s="18" t="s">
        <v>1105</v>
      </c>
      <c r="X247" s="18" t="s">
        <v>1077</v>
      </c>
      <c r="Y247" s="18"/>
    </row>
    <row r="248" s="4" customFormat="1" ht="50" customHeight="1" spans="1:25">
      <c r="A248" s="18">
        <v>243</v>
      </c>
      <c r="B248" s="18" t="s">
        <v>80</v>
      </c>
      <c r="C248" s="18" t="s">
        <v>90</v>
      </c>
      <c r="D248" s="18" t="s">
        <v>91</v>
      </c>
      <c r="E248" s="18" t="s">
        <v>1069</v>
      </c>
      <c r="F248" s="18" t="s">
        <v>1103</v>
      </c>
      <c r="G248" s="18" t="s">
        <v>1106</v>
      </c>
      <c r="H248" s="18" t="s">
        <v>86</v>
      </c>
      <c r="I248" s="18" t="s">
        <v>1103</v>
      </c>
      <c r="J248" s="20">
        <v>45809</v>
      </c>
      <c r="K248" s="20">
        <v>45992</v>
      </c>
      <c r="L248" s="18" t="s">
        <v>1103</v>
      </c>
      <c r="M248" s="18" t="s">
        <v>1107</v>
      </c>
      <c r="N248" s="18">
        <v>23</v>
      </c>
      <c r="O248" s="18">
        <v>20</v>
      </c>
      <c r="P248" s="18">
        <f t="shared" si="4"/>
        <v>3</v>
      </c>
      <c r="Q248" s="18">
        <v>1</v>
      </c>
      <c r="R248" s="18">
        <v>92</v>
      </c>
      <c r="S248" s="18">
        <v>325</v>
      </c>
      <c r="T248" s="18">
        <v>0</v>
      </c>
      <c r="U248" s="18">
        <v>9</v>
      </c>
      <c r="V248" s="18">
        <v>26</v>
      </c>
      <c r="W248" s="18" t="s">
        <v>1108</v>
      </c>
      <c r="X248" s="18" t="s">
        <v>1077</v>
      </c>
      <c r="Y248" s="18"/>
    </row>
    <row r="249" s="4" customFormat="1" ht="50" customHeight="1" spans="1:25">
      <c r="A249" s="18">
        <v>244</v>
      </c>
      <c r="B249" s="18" t="s">
        <v>80</v>
      </c>
      <c r="C249" s="18" t="s">
        <v>81</v>
      </c>
      <c r="D249" s="18" t="s">
        <v>98</v>
      </c>
      <c r="E249" s="18" t="s">
        <v>1069</v>
      </c>
      <c r="F249" s="18" t="s">
        <v>1109</v>
      </c>
      <c r="G249" s="18" t="s">
        <v>1110</v>
      </c>
      <c r="H249" s="18" t="s">
        <v>86</v>
      </c>
      <c r="I249" s="18" t="s">
        <v>1111</v>
      </c>
      <c r="J249" s="20">
        <v>45717</v>
      </c>
      <c r="K249" s="20">
        <v>45992</v>
      </c>
      <c r="L249" s="18" t="s">
        <v>1109</v>
      </c>
      <c r="M249" s="18" t="s">
        <v>1112</v>
      </c>
      <c r="N249" s="18">
        <v>30</v>
      </c>
      <c r="O249" s="18">
        <v>20</v>
      </c>
      <c r="P249" s="18">
        <f t="shared" si="4"/>
        <v>10</v>
      </c>
      <c r="Q249" s="18">
        <v>1</v>
      </c>
      <c r="R249" s="18">
        <v>28</v>
      </c>
      <c r="S249" s="18">
        <v>84</v>
      </c>
      <c r="T249" s="18">
        <v>0</v>
      </c>
      <c r="U249" s="18">
        <v>5</v>
      </c>
      <c r="V249" s="18">
        <v>14</v>
      </c>
      <c r="W249" s="18" t="s">
        <v>1113</v>
      </c>
      <c r="X249" s="18" t="s">
        <v>1077</v>
      </c>
      <c r="Y249" s="18"/>
    </row>
    <row r="250" s="4" customFormat="1" ht="50" customHeight="1" spans="1:25">
      <c r="A250" s="18">
        <v>245</v>
      </c>
      <c r="B250" s="18" t="s">
        <v>80</v>
      </c>
      <c r="C250" s="18" t="s">
        <v>90</v>
      </c>
      <c r="D250" s="18" t="s">
        <v>91</v>
      </c>
      <c r="E250" s="18" t="s">
        <v>1069</v>
      </c>
      <c r="F250" s="18" t="s">
        <v>1109</v>
      </c>
      <c r="G250" s="18" t="s">
        <v>1114</v>
      </c>
      <c r="H250" s="18" t="s">
        <v>86</v>
      </c>
      <c r="I250" s="18" t="s">
        <v>1115</v>
      </c>
      <c r="J250" s="20">
        <v>45658</v>
      </c>
      <c r="K250" s="20">
        <v>45992</v>
      </c>
      <c r="L250" s="18" t="s">
        <v>1109</v>
      </c>
      <c r="M250" s="18" t="s">
        <v>1116</v>
      </c>
      <c r="N250" s="18">
        <v>12</v>
      </c>
      <c r="O250" s="18">
        <v>8</v>
      </c>
      <c r="P250" s="18">
        <f t="shared" si="4"/>
        <v>4</v>
      </c>
      <c r="Q250" s="18">
        <v>1</v>
      </c>
      <c r="R250" s="18">
        <v>24</v>
      </c>
      <c r="S250" s="18">
        <v>91</v>
      </c>
      <c r="T250" s="18">
        <v>0</v>
      </c>
      <c r="U250" s="18">
        <v>5</v>
      </c>
      <c r="V250" s="18">
        <v>13</v>
      </c>
      <c r="W250" s="18" t="s">
        <v>1117</v>
      </c>
      <c r="X250" s="18" t="s">
        <v>1077</v>
      </c>
      <c r="Y250" s="18"/>
    </row>
    <row r="251" s="4" customFormat="1" ht="50" customHeight="1" spans="1:25">
      <c r="A251" s="18">
        <v>246</v>
      </c>
      <c r="B251" s="18" t="s">
        <v>80</v>
      </c>
      <c r="C251" s="18" t="s">
        <v>81</v>
      </c>
      <c r="D251" s="18" t="s">
        <v>98</v>
      </c>
      <c r="E251" s="18" t="s">
        <v>1069</v>
      </c>
      <c r="F251" s="18" t="s">
        <v>1118</v>
      </c>
      <c r="G251" s="18" t="s">
        <v>1119</v>
      </c>
      <c r="H251" s="18" t="s">
        <v>101</v>
      </c>
      <c r="I251" s="18" t="s">
        <v>1120</v>
      </c>
      <c r="J251" s="20">
        <v>45717</v>
      </c>
      <c r="K251" s="20">
        <v>45992</v>
      </c>
      <c r="L251" s="18" t="s">
        <v>1118</v>
      </c>
      <c r="M251" s="18" t="s">
        <v>1121</v>
      </c>
      <c r="N251" s="18">
        <v>180</v>
      </c>
      <c r="O251" s="18">
        <v>100</v>
      </c>
      <c r="P251" s="18">
        <f t="shared" si="4"/>
        <v>80</v>
      </c>
      <c r="Q251" s="18">
        <v>1</v>
      </c>
      <c r="R251" s="18">
        <v>210</v>
      </c>
      <c r="S251" s="18">
        <v>786</v>
      </c>
      <c r="T251" s="18">
        <v>1</v>
      </c>
      <c r="U251" s="18">
        <v>35</v>
      </c>
      <c r="V251" s="18">
        <v>110</v>
      </c>
      <c r="W251" s="18" t="s">
        <v>1122</v>
      </c>
      <c r="X251" s="18" t="s">
        <v>666</v>
      </c>
      <c r="Y251" s="18"/>
    </row>
    <row r="252" s="4" customFormat="1" ht="50" customHeight="1" spans="1:25">
      <c r="A252" s="18">
        <v>247</v>
      </c>
      <c r="B252" s="18" t="s">
        <v>80</v>
      </c>
      <c r="C252" s="18" t="s">
        <v>90</v>
      </c>
      <c r="D252" s="18" t="s">
        <v>91</v>
      </c>
      <c r="E252" s="18" t="s">
        <v>1069</v>
      </c>
      <c r="F252" s="18" t="s">
        <v>1118</v>
      </c>
      <c r="G252" s="18" t="s">
        <v>1123</v>
      </c>
      <c r="H252" s="18" t="s">
        <v>86</v>
      </c>
      <c r="I252" s="18" t="s">
        <v>1118</v>
      </c>
      <c r="J252" s="20">
        <v>45658</v>
      </c>
      <c r="K252" s="20">
        <v>45992</v>
      </c>
      <c r="L252" s="18" t="s">
        <v>1118</v>
      </c>
      <c r="M252" s="18" t="s">
        <v>1124</v>
      </c>
      <c r="N252" s="18">
        <v>40.5</v>
      </c>
      <c r="O252" s="18">
        <v>30</v>
      </c>
      <c r="P252" s="18">
        <f t="shared" si="4"/>
        <v>10.5</v>
      </c>
      <c r="Q252" s="18">
        <v>1</v>
      </c>
      <c r="R252" s="18">
        <v>317</v>
      </c>
      <c r="S252" s="18">
        <v>1029</v>
      </c>
      <c r="T252" s="18">
        <v>1</v>
      </c>
      <c r="U252" s="18">
        <v>22</v>
      </c>
      <c r="V252" s="18">
        <v>74</v>
      </c>
      <c r="W252" s="18" t="s">
        <v>1125</v>
      </c>
      <c r="X252" s="18" t="s">
        <v>666</v>
      </c>
      <c r="Y252" s="18"/>
    </row>
    <row r="253" s="10" customFormat="1" ht="50" customHeight="1" spans="1:25">
      <c r="A253" s="18">
        <v>248</v>
      </c>
      <c r="B253" s="27" t="s">
        <v>80</v>
      </c>
      <c r="C253" s="27" t="s">
        <v>81</v>
      </c>
      <c r="D253" s="27" t="s">
        <v>98</v>
      </c>
      <c r="E253" s="18" t="s">
        <v>1126</v>
      </c>
      <c r="F253" s="18" t="s">
        <v>1127</v>
      </c>
      <c r="G253" s="18" t="s">
        <v>1128</v>
      </c>
      <c r="H253" s="18" t="s">
        <v>101</v>
      </c>
      <c r="I253" s="18" t="s">
        <v>1127</v>
      </c>
      <c r="J253" s="46">
        <v>45931</v>
      </c>
      <c r="K253" s="46">
        <v>46021</v>
      </c>
      <c r="L253" s="18" t="s">
        <v>1127</v>
      </c>
      <c r="M253" s="18" t="s">
        <v>1129</v>
      </c>
      <c r="N253" s="18">
        <v>10</v>
      </c>
      <c r="O253" s="18">
        <v>10</v>
      </c>
      <c r="P253" s="18">
        <f t="shared" si="4"/>
        <v>0</v>
      </c>
      <c r="Q253" s="18">
        <v>1</v>
      </c>
      <c r="R253" s="18">
        <v>76</v>
      </c>
      <c r="S253" s="18">
        <v>206</v>
      </c>
      <c r="T253" s="18">
        <v>0</v>
      </c>
      <c r="U253" s="18">
        <v>76</v>
      </c>
      <c r="V253" s="18">
        <v>206</v>
      </c>
      <c r="W253" s="18" t="s">
        <v>1130</v>
      </c>
      <c r="X253" s="18" t="s">
        <v>1131</v>
      </c>
      <c r="Y253" s="18"/>
    </row>
    <row r="254" s="8" customFormat="1" ht="50" customHeight="1" spans="1:25">
      <c r="A254" s="18">
        <v>249</v>
      </c>
      <c r="B254" s="27" t="s">
        <v>80</v>
      </c>
      <c r="C254" s="27" t="s">
        <v>81</v>
      </c>
      <c r="D254" s="27" t="s">
        <v>98</v>
      </c>
      <c r="E254" s="18" t="s">
        <v>1126</v>
      </c>
      <c r="F254" s="27" t="s">
        <v>1132</v>
      </c>
      <c r="G254" s="27" t="s">
        <v>1133</v>
      </c>
      <c r="H254" s="18" t="s">
        <v>180</v>
      </c>
      <c r="I254" s="27" t="s">
        <v>1132</v>
      </c>
      <c r="J254" s="46">
        <v>45870</v>
      </c>
      <c r="K254" s="46">
        <v>46021</v>
      </c>
      <c r="L254" s="27" t="s">
        <v>1132</v>
      </c>
      <c r="M254" s="18" t="s">
        <v>1134</v>
      </c>
      <c r="N254" s="18">
        <v>25</v>
      </c>
      <c r="O254" s="18">
        <v>25</v>
      </c>
      <c r="P254" s="18">
        <f t="shared" si="4"/>
        <v>0</v>
      </c>
      <c r="Q254" s="18">
        <v>1</v>
      </c>
      <c r="R254" s="18">
        <v>86</v>
      </c>
      <c r="S254" s="18">
        <v>251</v>
      </c>
      <c r="T254" s="18">
        <v>1</v>
      </c>
      <c r="U254" s="18">
        <v>86</v>
      </c>
      <c r="V254" s="18">
        <v>251</v>
      </c>
      <c r="W254" s="18" t="s">
        <v>1135</v>
      </c>
      <c r="X254" s="18" t="s">
        <v>1136</v>
      </c>
      <c r="Y254" s="18"/>
    </row>
    <row r="255" s="8" customFormat="1" ht="50" customHeight="1" spans="1:25">
      <c r="A255" s="18">
        <v>250</v>
      </c>
      <c r="B255" s="27" t="s">
        <v>80</v>
      </c>
      <c r="C255" s="27" t="s">
        <v>81</v>
      </c>
      <c r="D255" s="27" t="s">
        <v>98</v>
      </c>
      <c r="E255" s="18" t="s">
        <v>1126</v>
      </c>
      <c r="F255" s="27" t="s">
        <v>1137</v>
      </c>
      <c r="G255" s="27" t="s">
        <v>1138</v>
      </c>
      <c r="H255" s="18" t="s">
        <v>180</v>
      </c>
      <c r="I255" s="27" t="s">
        <v>1137</v>
      </c>
      <c r="J255" s="46">
        <v>45960</v>
      </c>
      <c r="K255" s="38">
        <v>46021</v>
      </c>
      <c r="L255" s="27" t="s">
        <v>1137</v>
      </c>
      <c r="M255" s="18" t="s">
        <v>1139</v>
      </c>
      <c r="N255" s="18">
        <v>3</v>
      </c>
      <c r="O255" s="18">
        <v>3</v>
      </c>
      <c r="P255" s="18">
        <f t="shared" si="4"/>
        <v>0</v>
      </c>
      <c r="Q255" s="18">
        <v>1</v>
      </c>
      <c r="R255" s="18">
        <v>48</v>
      </c>
      <c r="S255" s="18">
        <v>154</v>
      </c>
      <c r="T255" s="18">
        <v>0</v>
      </c>
      <c r="U255" s="18">
        <v>48</v>
      </c>
      <c r="V255" s="18">
        <v>154</v>
      </c>
      <c r="W255" s="18" t="s">
        <v>1140</v>
      </c>
      <c r="X255" s="18" t="s">
        <v>1141</v>
      </c>
      <c r="Y255" s="18"/>
    </row>
    <row r="256" s="8" customFormat="1" ht="50" customHeight="1" spans="1:25">
      <c r="A256" s="18">
        <v>251</v>
      </c>
      <c r="B256" s="27" t="s">
        <v>80</v>
      </c>
      <c r="C256" s="27" t="s">
        <v>81</v>
      </c>
      <c r="D256" s="27" t="s">
        <v>82</v>
      </c>
      <c r="E256" s="18" t="s">
        <v>1126</v>
      </c>
      <c r="F256" s="27" t="s">
        <v>1142</v>
      </c>
      <c r="G256" s="27" t="s">
        <v>1143</v>
      </c>
      <c r="H256" s="18" t="s">
        <v>101</v>
      </c>
      <c r="I256" s="27" t="s">
        <v>1142</v>
      </c>
      <c r="J256" s="46">
        <v>45960</v>
      </c>
      <c r="K256" s="38">
        <v>46021</v>
      </c>
      <c r="L256" s="27" t="s">
        <v>1142</v>
      </c>
      <c r="M256" s="18" t="s">
        <v>1144</v>
      </c>
      <c r="N256" s="18">
        <v>5</v>
      </c>
      <c r="O256" s="18">
        <v>5</v>
      </c>
      <c r="P256" s="18">
        <f t="shared" si="4"/>
        <v>0</v>
      </c>
      <c r="Q256" s="18">
        <v>1</v>
      </c>
      <c r="R256" s="18">
        <v>54</v>
      </c>
      <c r="S256" s="18">
        <v>127</v>
      </c>
      <c r="T256" s="18">
        <v>0</v>
      </c>
      <c r="U256" s="18">
        <v>54</v>
      </c>
      <c r="V256" s="18">
        <v>127</v>
      </c>
      <c r="W256" s="18" t="s">
        <v>1145</v>
      </c>
      <c r="X256" s="18" t="s">
        <v>1146</v>
      </c>
      <c r="Y256" s="18"/>
    </row>
    <row r="257" s="8" customFormat="1" ht="50" customHeight="1" spans="1:25">
      <c r="A257" s="18">
        <v>252</v>
      </c>
      <c r="B257" s="27" t="s">
        <v>80</v>
      </c>
      <c r="C257" s="27" t="s">
        <v>81</v>
      </c>
      <c r="D257" s="27" t="s">
        <v>82</v>
      </c>
      <c r="E257" s="18" t="s">
        <v>1126</v>
      </c>
      <c r="F257" s="27" t="s">
        <v>1147</v>
      </c>
      <c r="G257" s="27" t="s">
        <v>1148</v>
      </c>
      <c r="H257" s="18" t="s">
        <v>101</v>
      </c>
      <c r="I257" s="27" t="s">
        <v>1147</v>
      </c>
      <c r="J257" s="46">
        <v>45955</v>
      </c>
      <c r="K257" s="38">
        <v>46021</v>
      </c>
      <c r="L257" s="27" t="s">
        <v>1147</v>
      </c>
      <c r="M257" s="18" t="s">
        <v>1149</v>
      </c>
      <c r="N257" s="18">
        <v>25</v>
      </c>
      <c r="O257" s="18">
        <v>13</v>
      </c>
      <c r="P257" s="18">
        <f t="shared" si="4"/>
        <v>12</v>
      </c>
      <c r="Q257" s="18">
        <v>1</v>
      </c>
      <c r="R257" s="18">
        <v>63</v>
      </c>
      <c r="S257" s="18">
        <v>150</v>
      </c>
      <c r="T257" s="18">
        <v>0</v>
      </c>
      <c r="U257" s="18">
        <v>63</v>
      </c>
      <c r="V257" s="18">
        <v>150</v>
      </c>
      <c r="W257" s="18" t="s">
        <v>1150</v>
      </c>
      <c r="X257" s="18" t="s">
        <v>1151</v>
      </c>
      <c r="Y257" s="18"/>
    </row>
    <row r="258" s="8" customFormat="1" ht="50" customHeight="1" spans="1:25">
      <c r="A258" s="18">
        <v>253</v>
      </c>
      <c r="B258" s="27" t="s">
        <v>80</v>
      </c>
      <c r="C258" s="27" t="s">
        <v>81</v>
      </c>
      <c r="D258" s="27" t="s">
        <v>82</v>
      </c>
      <c r="E258" s="18" t="s">
        <v>1126</v>
      </c>
      <c r="F258" s="27" t="s">
        <v>1126</v>
      </c>
      <c r="G258" s="27" t="s">
        <v>1152</v>
      </c>
      <c r="H258" s="18" t="s">
        <v>101</v>
      </c>
      <c r="I258" s="27" t="s">
        <v>1126</v>
      </c>
      <c r="J258" s="46">
        <v>45846</v>
      </c>
      <c r="K258" s="38">
        <v>45940</v>
      </c>
      <c r="L258" s="18" t="s">
        <v>1126</v>
      </c>
      <c r="M258" s="18" t="s">
        <v>1153</v>
      </c>
      <c r="N258" s="18">
        <v>72.13</v>
      </c>
      <c r="O258" s="18">
        <v>72.13</v>
      </c>
      <c r="P258" s="18">
        <f t="shared" si="4"/>
        <v>0</v>
      </c>
      <c r="Q258" s="18">
        <v>8</v>
      </c>
      <c r="R258" s="18">
        <v>527</v>
      </c>
      <c r="S258" s="18">
        <v>1397</v>
      </c>
      <c r="T258" s="18">
        <v>2</v>
      </c>
      <c r="U258" s="18">
        <v>527</v>
      </c>
      <c r="V258" s="18">
        <v>1397</v>
      </c>
      <c r="W258" s="18" t="s">
        <v>1154</v>
      </c>
      <c r="X258" s="18" t="s">
        <v>1155</v>
      </c>
      <c r="Y258" s="18"/>
    </row>
    <row r="259" s="8" customFormat="1" ht="50" customHeight="1" spans="1:25">
      <c r="A259" s="18">
        <v>254</v>
      </c>
      <c r="B259" s="27" t="s">
        <v>80</v>
      </c>
      <c r="C259" s="27" t="s">
        <v>238</v>
      </c>
      <c r="D259" s="27" t="s">
        <v>493</v>
      </c>
      <c r="E259" s="18" t="s">
        <v>1126</v>
      </c>
      <c r="F259" s="27" t="s">
        <v>1156</v>
      </c>
      <c r="G259" s="18" t="s">
        <v>1157</v>
      </c>
      <c r="H259" s="18" t="s">
        <v>101</v>
      </c>
      <c r="I259" s="27" t="s">
        <v>1156</v>
      </c>
      <c r="J259" s="46">
        <v>45960</v>
      </c>
      <c r="K259" s="38">
        <v>45991</v>
      </c>
      <c r="L259" s="27" t="s">
        <v>1156</v>
      </c>
      <c r="M259" s="18" t="s">
        <v>1158</v>
      </c>
      <c r="N259" s="18">
        <v>10</v>
      </c>
      <c r="O259" s="18">
        <v>10</v>
      </c>
      <c r="P259" s="18">
        <f t="shared" si="4"/>
        <v>0</v>
      </c>
      <c r="Q259" s="18">
        <v>1</v>
      </c>
      <c r="R259" s="18">
        <v>67</v>
      </c>
      <c r="S259" s="18">
        <v>146</v>
      </c>
      <c r="T259" s="18">
        <v>1</v>
      </c>
      <c r="U259" s="18">
        <v>67</v>
      </c>
      <c r="V259" s="18">
        <v>146</v>
      </c>
      <c r="W259" s="18" t="s">
        <v>1159</v>
      </c>
      <c r="X259" s="18" t="s">
        <v>1146</v>
      </c>
      <c r="Y259" s="18"/>
    </row>
    <row r="260" s="8" customFormat="1" ht="50" customHeight="1" spans="1:25">
      <c r="A260" s="18">
        <v>255</v>
      </c>
      <c r="B260" s="27" t="s">
        <v>80</v>
      </c>
      <c r="C260" s="18" t="s">
        <v>90</v>
      </c>
      <c r="D260" s="27" t="s">
        <v>91</v>
      </c>
      <c r="E260" s="18" t="s">
        <v>1126</v>
      </c>
      <c r="F260" s="27" t="s">
        <v>1160</v>
      </c>
      <c r="G260" s="18" t="s">
        <v>1161</v>
      </c>
      <c r="H260" s="18" t="s">
        <v>101</v>
      </c>
      <c r="I260" s="27" t="s">
        <v>1160</v>
      </c>
      <c r="J260" s="46">
        <v>45787</v>
      </c>
      <c r="K260" s="38">
        <v>46021</v>
      </c>
      <c r="L260" s="27" t="s">
        <v>1160</v>
      </c>
      <c r="M260" s="18" t="s">
        <v>1162</v>
      </c>
      <c r="N260" s="18">
        <v>79</v>
      </c>
      <c r="O260" s="18">
        <v>60</v>
      </c>
      <c r="P260" s="18">
        <f t="shared" si="4"/>
        <v>19</v>
      </c>
      <c r="Q260" s="18">
        <v>1</v>
      </c>
      <c r="R260" s="18">
        <v>44</v>
      </c>
      <c r="S260" s="18">
        <v>142</v>
      </c>
      <c r="T260" s="18">
        <v>0</v>
      </c>
      <c r="U260" s="18">
        <v>5</v>
      </c>
      <c r="V260" s="18">
        <v>18</v>
      </c>
      <c r="W260" s="18" t="s">
        <v>1163</v>
      </c>
      <c r="X260" s="18" t="s">
        <v>1164</v>
      </c>
      <c r="Y260" s="18"/>
    </row>
    <row r="261" s="8" customFormat="1" ht="50" customHeight="1" spans="1:25">
      <c r="A261" s="18">
        <v>256</v>
      </c>
      <c r="B261" s="27" t="s">
        <v>80</v>
      </c>
      <c r="C261" s="18" t="s">
        <v>90</v>
      </c>
      <c r="D261" s="27" t="s">
        <v>91</v>
      </c>
      <c r="E261" s="18" t="s">
        <v>1126</v>
      </c>
      <c r="F261" s="18" t="s">
        <v>1126</v>
      </c>
      <c r="G261" s="18" t="s">
        <v>1165</v>
      </c>
      <c r="H261" s="18" t="s">
        <v>101</v>
      </c>
      <c r="I261" s="18" t="s">
        <v>1126</v>
      </c>
      <c r="J261" s="46">
        <v>45839</v>
      </c>
      <c r="K261" s="38">
        <v>45853</v>
      </c>
      <c r="L261" s="18" t="s">
        <v>1126</v>
      </c>
      <c r="M261" s="18" t="s">
        <v>1166</v>
      </c>
      <c r="N261" s="18">
        <v>6.5</v>
      </c>
      <c r="O261" s="18">
        <v>5</v>
      </c>
      <c r="P261" s="18">
        <f t="shared" si="4"/>
        <v>1.5</v>
      </c>
      <c r="Q261" s="18">
        <v>8</v>
      </c>
      <c r="R261" s="18">
        <v>10506</v>
      </c>
      <c r="S261" s="18">
        <v>33469</v>
      </c>
      <c r="T261" s="18">
        <v>2</v>
      </c>
      <c r="U261" s="18">
        <v>527</v>
      </c>
      <c r="V261" s="18">
        <v>1397</v>
      </c>
      <c r="W261" s="18" t="s">
        <v>1167</v>
      </c>
      <c r="X261" s="18" t="s">
        <v>1168</v>
      </c>
      <c r="Y261" s="18"/>
    </row>
    <row r="262" s="8" customFormat="1" ht="50" customHeight="1" spans="1:25">
      <c r="A262" s="18">
        <v>257</v>
      </c>
      <c r="B262" s="27" t="s">
        <v>80</v>
      </c>
      <c r="C262" s="18" t="s">
        <v>90</v>
      </c>
      <c r="D262" s="27" t="s">
        <v>91</v>
      </c>
      <c r="E262" s="18" t="s">
        <v>1126</v>
      </c>
      <c r="F262" s="27" t="s">
        <v>1169</v>
      </c>
      <c r="G262" s="18" t="s">
        <v>1170</v>
      </c>
      <c r="H262" s="18" t="s">
        <v>101</v>
      </c>
      <c r="I262" s="27" t="s">
        <v>1169</v>
      </c>
      <c r="J262" s="46">
        <v>45960</v>
      </c>
      <c r="K262" s="38">
        <v>46021</v>
      </c>
      <c r="L262" s="27" t="s">
        <v>1169</v>
      </c>
      <c r="M262" s="18" t="s">
        <v>1171</v>
      </c>
      <c r="N262" s="18">
        <v>5</v>
      </c>
      <c r="O262" s="18">
        <v>5</v>
      </c>
      <c r="P262" s="18">
        <f t="shared" si="4"/>
        <v>0</v>
      </c>
      <c r="Q262" s="18">
        <v>1</v>
      </c>
      <c r="R262" s="18">
        <v>60</v>
      </c>
      <c r="S262" s="18">
        <v>169</v>
      </c>
      <c r="T262" s="18">
        <v>0</v>
      </c>
      <c r="U262" s="18">
        <v>5</v>
      </c>
      <c r="V262" s="18">
        <v>20</v>
      </c>
      <c r="W262" s="18" t="s">
        <v>1172</v>
      </c>
      <c r="X262" s="18" t="s">
        <v>1173</v>
      </c>
      <c r="Y262" s="18"/>
    </row>
    <row r="263" s="8" customFormat="1" ht="50" customHeight="1" spans="1:25">
      <c r="A263" s="18">
        <v>258</v>
      </c>
      <c r="B263" s="27" t="s">
        <v>80</v>
      </c>
      <c r="C263" s="18" t="s">
        <v>90</v>
      </c>
      <c r="D263" s="27" t="s">
        <v>91</v>
      </c>
      <c r="E263" s="18" t="s">
        <v>1126</v>
      </c>
      <c r="F263" s="27" t="s">
        <v>1126</v>
      </c>
      <c r="G263" s="18" t="s">
        <v>1174</v>
      </c>
      <c r="H263" s="18" t="s">
        <v>101</v>
      </c>
      <c r="I263" s="27" t="s">
        <v>1126</v>
      </c>
      <c r="J263" s="46">
        <v>45960</v>
      </c>
      <c r="K263" s="38">
        <v>46021</v>
      </c>
      <c r="L263" s="18" t="s">
        <v>1126</v>
      </c>
      <c r="M263" s="18" t="s">
        <v>1175</v>
      </c>
      <c r="N263" s="18">
        <v>5</v>
      </c>
      <c r="O263" s="18">
        <v>5</v>
      </c>
      <c r="P263" s="18">
        <f t="shared" si="4"/>
        <v>0</v>
      </c>
      <c r="Q263" s="18">
        <v>2</v>
      </c>
      <c r="R263" s="18">
        <v>2762</v>
      </c>
      <c r="S263" s="18">
        <v>8379</v>
      </c>
      <c r="T263" s="18">
        <v>0</v>
      </c>
      <c r="U263" s="18">
        <v>137</v>
      </c>
      <c r="V263" s="18">
        <v>393</v>
      </c>
      <c r="W263" s="18" t="s">
        <v>1167</v>
      </c>
      <c r="X263" s="18" t="s">
        <v>1168</v>
      </c>
      <c r="Y263" s="18"/>
    </row>
    <row r="264" s="8" customFormat="1" ht="50" customHeight="1" spans="1:25">
      <c r="A264" s="18">
        <v>259</v>
      </c>
      <c r="B264" s="27" t="s">
        <v>80</v>
      </c>
      <c r="C264" s="27" t="s">
        <v>1176</v>
      </c>
      <c r="D264" s="27" t="s">
        <v>1176</v>
      </c>
      <c r="E264" s="18" t="s">
        <v>1126</v>
      </c>
      <c r="F264" s="27" t="s">
        <v>1160</v>
      </c>
      <c r="G264" s="18" t="s">
        <v>1177</v>
      </c>
      <c r="H264" s="18" t="s">
        <v>101</v>
      </c>
      <c r="I264" s="27" t="s">
        <v>1160</v>
      </c>
      <c r="J264" s="46">
        <v>45960</v>
      </c>
      <c r="K264" s="38">
        <v>46021</v>
      </c>
      <c r="L264" s="27" t="s">
        <v>1160</v>
      </c>
      <c r="M264" s="18" t="s">
        <v>1178</v>
      </c>
      <c r="N264" s="18">
        <v>5</v>
      </c>
      <c r="O264" s="18">
        <v>3</v>
      </c>
      <c r="P264" s="18">
        <f t="shared" si="4"/>
        <v>2</v>
      </c>
      <c r="Q264" s="18">
        <v>1</v>
      </c>
      <c r="R264" s="18">
        <v>44</v>
      </c>
      <c r="S264" s="18">
        <v>124</v>
      </c>
      <c r="T264" s="18">
        <v>0</v>
      </c>
      <c r="U264" s="18">
        <v>44</v>
      </c>
      <c r="V264" s="18">
        <v>124</v>
      </c>
      <c r="W264" s="18" t="s">
        <v>1179</v>
      </c>
      <c r="X264" s="18" t="s">
        <v>1168</v>
      </c>
      <c r="Y264" s="18"/>
    </row>
    <row r="265" s="8" customFormat="1" ht="50" customHeight="1" spans="1:25">
      <c r="A265" s="18">
        <v>260</v>
      </c>
      <c r="B265" s="27" t="s">
        <v>80</v>
      </c>
      <c r="C265" s="27" t="s">
        <v>1176</v>
      </c>
      <c r="D265" s="27" t="s">
        <v>1176</v>
      </c>
      <c r="E265" s="18" t="s">
        <v>1126</v>
      </c>
      <c r="F265" s="27" t="s">
        <v>1169</v>
      </c>
      <c r="G265" s="18" t="s">
        <v>1180</v>
      </c>
      <c r="H265" s="18" t="s">
        <v>101</v>
      </c>
      <c r="I265" s="27" t="s">
        <v>1169</v>
      </c>
      <c r="J265" s="46">
        <v>45775</v>
      </c>
      <c r="K265" s="38">
        <v>46021</v>
      </c>
      <c r="L265" s="27" t="s">
        <v>1169</v>
      </c>
      <c r="M265" s="18" t="s">
        <v>1181</v>
      </c>
      <c r="N265" s="18">
        <v>60</v>
      </c>
      <c r="O265" s="18">
        <v>60</v>
      </c>
      <c r="P265" s="18">
        <f t="shared" si="4"/>
        <v>0</v>
      </c>
      <c r="Q265" s="18">
        <v>1</v>
      </c>
      <c r="R265" s="18">
        <v>89</v>
      </c>
      <c r="S265" s="18">
        <v>239</v>
      </c>
      <c r="T265" s="18">
        <v>0</v>
      </c>
      <c r="U265" s="18">
        <v>89</v>
      </c>
      <c r="V265" s="18">
        <v>239</v>
      </c>
      <c r="W265" s="18" t="s">
        <v>1150</v>
      </c>
      <c r="X265" s="18" t="s">
        <v>1151</v>
      </c>
      <c r="Y265" s="18"/>
    </row>
    <row r="266" s="8" customFormat="1" ht="50" customHeight="1" spans="1:25">
      <c r="A266" s="18">
        <v>261</v>
      </c>
      <c r="B266" s="27" t="s">
        <v>160</v>
      </c>
      <c r="C266" s="18" t="s">
        <v>161</v>
      </c>
      <c r="D266" s="27" t="s">
        <v>162</v>
      </c>
      <c r="E266" s="18" t="s">
        <v>1126</v>
      </c>
      <c r="F266" s="27" t="s">
        <v>1132</v>
      </c>
      <c r="G266" s="18" t="s">
        <v>1182</v>
      </c>
      <c r="H266" s="18" t="s">
        <v>101</v>
      </c>
      <c r="I266" s="27" t="s">
        <v>1132</v>
      </c>
      <c r="J266" s="46">
        <v>45931</v>
      </c>
      <c r="K266" s="46">
        <v>46021</v>
      </c>
      <c r="L266" s="27" t="s">
        <v>1132</v>
      </c>
      <c r="M266" s="18" t="s">
        <v>1183</v>
      </c>
      <c r="N266" s="18">
        <v>5</v>
      </c>
      <c r="O266" s="18">
        <v>5</v>
      </c>
      <c r="P266" s="18">
        <f t="shared" ref="P266:P329" si="5">N266-O266</f>
        <v>0</v>
      </c>
      <c r="Q266" s="18">
        <v>1</v>
      </c>
      <c r="R266" s="18">
        <v>86</v>
      </c>
      <c r="S266" s="18">
        <v>251</v>
      </c>
      <c r="T266" s="18">
        <v>1</v>
      </c>
      <c r="U266" s="18">
        <v>86</v>
      </c>
      <c r="V266" s="18">
        <v>251</v>
      </c>
      <c r="W266" s="18" t="s">
        <v>1184</v>
      </c>
      <c r="X266" s="18" t="s">
        <v>1168</v>
      </c>
      <c r="Y266" s="18"/>
    </row>
    <row r="267" s="3" customFormat="1" ht="50" customHeight="1" spans="1:25">
      <c r="A267" s="18">
        <v>262</v>
      </c>
      <c r="B267" s="18" t="s">
        <v>80</v>
      </c>
      <c r="C267" s="18" t="s">
        <v>81</v>
      </c>
      <c r="D267" s="18" t="s">
        <v>955</v>
      </c>
      <c r="E267" s="18" t="s">
        <v>1185</v>
      </c>
      <c r="F267" s="18" t="s">
        <v>1186</v>
      </c>
      <c r="G267" s="18" t="s">
        <v>1187</v>
      </c>
      <c r="H267" s="18" t="s">
        <v>101</v>
      </c>
      <c r="I267" s="18" t="s">
        <v>1186</v>
      </c>
      <c r="J267" s="20">
        <v>45689</v>
      </c>
      <c r="K267" s="20">
        <v>45778</v>
      </c>
      <c r="L267" s="18" t="s">
        <v>1186</v>
      </c>
      <c r="M267" s="18" t="s">
        <v>1188</v>
      </c>
      <c r="N267" s="18">
        <v>15</v>
      </c>
      <c r="O267" s="18">
        <v>11</v>
      </c>
      <c r="P267" s="18">
        <f t="shared" si="5"/>
        <v>4</v>
      </c>
      <c r="Q267" s="18">
        <v>1</v>
      </c>
      <c r="R267" s="18">
        <v>806</v>
      </c>
      <c r="S267" s="18">
        <v>1830</v>
      </c>
      <c r="T267" s="18">
        <v>1</v>
      </c>
      <c r="U267" s="18">
        <v>60</v>
      </c>
      <c r="V267" s="18">
        <v>186</v>
      </c>
      <c r="W267" s="18" t="s">
        <v>1189</v>
      </c>
      <c r="X267" s="18" t="s">
        <v>1190</v>
      </c>
      <c r="Y267" s="18"/>
    </row>
    <row r="268" s="3" customFormat="1" ht="50" customHeight="1" spans="1:25">
      <c r="A268" s="18">
        <v>263</v>
      </c>
      <c r="B268" s="18" t="s">
        <v>80</v>
      </c>
      <c r="C268" s="18" t="s">
        <v>81</v>
      </c>
      <c r="D268" s="18" t="s">
        <v>90</v>
      </c>
      <c r="E268" s="18" t="s">
        <v>1185</v>
      </c>
      <c r="F268" s="18" t="s">
        <v>1191</v>
      </c>
      <c r="G268" s="18" t="s">
        <v>1192</v>
      </c>
      <c r="H268" s="18" t="s">
        <v>101</v>
      </c>
      <c r="I268" s="18" t="s">
        <v>1191</v>
      </c>
      <c r="J268" s="20">
        <v>45689</v>
      </c>
      <c r="K268" s="20">
        <v>45778</v>
      </c>
      <c r="L268" s="18" t="s">
        <v>1191</v>
      </c>
      <c r="M268" s="18" t="s">
        <v>1193</v>
      </c>
      <c r="N268" s="18">
        <v>34</v>
      </c>
      <c r="O268" s="18">
        <v>30</v>
      </c>
      <c r="P268" s="18">
        <f t="shared" si="5"/>
        <v>4</v>
      </c>
      <c r="Q268" s="18">
        <v>1</v>
      </c>
      <c r="R268" s="18">
        <v>806</v>
      </c>
      <c r="S268" s="18">
        <v>1830</v>
      </c>
      <c r="T268" s="18">
        <v>1</v>
      </c>
      <c r="U268" s="18">
        <v>60</v>
      </c>
      <c r="V268" s="18">
        <v>186</v>
      </c>
      <c r="W268" s="18" t="s">
        <v>1189</v>
      </c>
      <c r="X268" s="18" t="s">
        <v>1190</v>
      </c>
      <c r="Y268" s="18"/>
    </row>
    <row r="269" s="3" customFormat="1" ht="50" customHeight="1" spans="1:25">
      <c r="A269" s="18">
        <v>264</v>
      </c>
      <c r="B269" s="18" t="s">
        <v>80</v>
      </c>
      <c r="C269" s="18" t="s">
        <v>81</v>
      </c>
      <c r="D269" s="18" t="s">
        <v>90</v>
      </c>
      <c r="E269" s="18" t="s">
        <v>1185</v>
      </c>
      <c r="F269" s="18" t="s">
        <v>1191</v>
      </c>
      <c r="G269" s="18" t="s">
        <v>1194</v>
      </c>
      <c r="H269" s="18" t="s">
        <v>101</v>
      </c>
      <c r="I269" s="18" t="s">
        <v>1191</v>
      </c>
      <c r="J269" s="20">
        <v>45658</v>
      </c>
      <c r="K269" s="20">
        <v>45717</v>
      </c>
      <c r="L269" s="18" t="s">
        <v>1191</v>
      </c>
      <c r="M269" s="18" t="s">
        <v>1195</v>
      </c>
      <c r="N269" s="18">
        <v>5</v>
      </c>
      <c r="O269" s="18">
        <v>3</v>
      </c>
      <c r="P269" s="18">
        <f t="shared" si="5"/>
        <v>2</v>
      </c>
      <c r="Q269" s="18">
        <v>1</v>
      </c>
      <c r="R269" s="18">
        <v>180</v>
      </c>
      <c r="S269" s="18">
        <v>550</v>
      </c>
      <c r="T269" s="18">
        <v>1</v>
      </c>
      <c r="U269" s="18">
        <v>23</v>
      </c>
      <c r="V269" s="18">
        <v>72</v>
      </c>
      <c r="W269" s="18" t="s">
        <v>1196</v>
      </c>
      <c r="X269" s="18" t="s">
        <v>1190</v>
      </c>
      <c r="Y269" s="18"/>
    </row>
    <row r="270" s="3" customFormat="1" ht="50" customHeight="1" spans="1:25">
      <c r="A270" s="18">
        <v>265</v>
      </c>
      <c r="B270" s="18" t="s">
        <v>80</v>
      </c>
      <c r="C270" s="18" t="s">
        <v>81</v>
      </c>
      <c r="D270" s="18" t="s">
        <v>238</v>
      </c>
      <c r="E270" s="18" t="s">
        <v>1185</v>
      </c>
      <c r="F270" s="18" t="s">
        <v>1191</v>
      </c>
      <c r="G270" s="18" t="s">
        <v>1197</v>
      </c>
      <c r="H270" s="18" t="s">
        <v>101</v>
      </c>
      <c r="I270" s="18" t="s">
        <v>1191</v>
      </c>
      <c r="J270" s="20">
        <v>45870</v>
      </c>
      <c r="K270" s="20">
        <v>45962</v>
      </c>
      <c r="L270" s="18" t="s">
        <v>1191</v>
      </c>
      <c r="M270" s="18" t="s">
        <v>1198</v>
      </c>
      <c r="N270" s="18">
        <v>5</v>
      </c>
      <c r="O270" s="18">
        <v>3</v>
      </c>
      <c r="P270" s="18">
        <f t="shared" si="5"/>
        <v>2</v>
      </c>
      <c r="Q270" s="18">
        <v>1</v>
      </c>
      <c r="R270" s="18">
        <v>203</v>
      </c>
      <c r="S270" s="18">
        <v>875</v>
      </c>
      <c r="T270" s="18">
        <v>1</v>
      </c>
      <c r="U270" s="18">
        <v>15</v>
      </c>
      <c r="V270" s="18">
        <v>42</v>
      </c>
      <c r="W270" s="18" t="s">
        <v>1189</v>
      </c>
      <c r="X270" s="18" t="s">
        <v>1190</v>
      </c>
      <c r="Y270" s="18"/>
    </row>
    <row r="271" s="3" customFormat="1" ht="50" customHeight="1" spans="1:25">
      <c r="A271" s="18">
        <v>266</v>
      </c>
      <c r="B271" s="18" t="s">
        <v>80</v>
      </c>
      <c r="C271" s="18" t="s">
        <v>81</v>
      </c>
      <c r="D271" s="18" t="s">
        <v>98</v>
      </c>
      <c r="E271" s="18" t="s">
        <v>1185</v>
      </c>
      <c r="F271" s="18" t="s">
        <v>1199</v>
      </c>
      <c r="G271" s="18" t="s">
        <v>1200</v>
      </c>
      <c r="H271" s="18" t="s">
        <v>101</v>
      </c>
      <c r="I271" s="18" t="s">
        <v>1199</v>
      </c>
      <c r="J271" s="20">
        <v>45717</v>
      </c>
      <c r="K271" s="20">
        <v>45809</v>
      </c>
      <c r="L271" s="18" t="s">
        <v>1199</v>
      </c>
      <c r="M271" s="18" t="s">
        <v>1200</v>
      </c>
      <c r="N271" s="18">
        <v>19</v>
      </c>
      <c r="O271" s="18">
        <v>18</v>
      </c>
      <c r="P271" s="18">
        <f t="shared" si="5"/>
        <v>1</v>
      </c>
      <c r="Q271" s="18">
        <v>1</v>
      </c>
      <c r="R271" s="18">
        <v>52</v>
      </c>
      <c r="S271" s="18">
        <v>263</v>
      </c>
      <c r="T271" s="18">
        <v>1</v>
      </c>
      <c r="U271" s="18">
        <v>12</v>
      </c>
      <c r="V271" s="18">
        <v>46</v>
      </c>
      <c r="W271" s="18" t="s">
        <v>1189</v>
      </c>
      <c r="X271" s="18" t="s">
        <v>1190</v>
      </c>
      <c r="Y271" s="18"/>
    </row>
    <row r="272" s="3" customFormat="1" ht="50" customHeight="1" spans="1:25">
      <c r="A272" s="18">
        <v>267</v>
      </c>
      <c r="B272" s="18" t="s">
        <v>80</v>
      </c>
      <c r="C272" s="18" t="s">
        <v>81</v>
      </c>
      <c r="D272" s="18" t="s">
        <v>98</v>
      </c>
      <c r="E272" s="18" t="s">
        <v>1185</v>
      </c>
      <c r="F272" s="18" t="s">
        <v>1199</v>
      </c>
      <c r="G272" s="18" t="s">
        <v>1201</v>
      </c>
      <c r="H272" s="18" t="s">
        <v>101</v>
      </c>
      <c r="I272" s="18" t="s">
        <v>1199</v>
      </c>
      <c r="J272" s="20">
        <v>45717</v>
      </c>
      <c r="K272" s="20">
        <v>45809</v>
      </c>
      <c r="L272" s="18" t="s">
        <v>1199</v>
      </c>
      <c r="M272" s="18" t="s">
        <v>1202</v>
      </c>
      <c r="N272" s="18">
        <v>22</v>
      </c>
      <c r="O272" s="18">
        <v>20</v>
      </c>
      <c r="P272" s="18">
        <f t="shared" si="5"/>
        <v>2</v>
      </c>
      <c r="Q272" s="18">
        <v>1</v>
      </c>
      <c r="R272" s="18">
        <v>340</v>
      </c>
      <c r="S272" s="18">
        <v>837</v>
      </c>
      <c r="T272" s="18">
        <v>1</v>
      </c>
      <c r="U272" s="18">
        <v>46</v>
      </c>
      <c r="V272" s="18">
        <v>156</v>
      </c>
      <c r="W272" s="18" t="s">
        <v>1189</v>
      </c>
      <c r="X272" s="18" t="s">
        <v>1190</v>
      </c>
      <c r="Y272" s="18"/>
    </row>
    <row r="273" s="3" customFormat="1" ht="50" customHeight="1" spans="1:25">
      <c r="A273" s="18">
        <v>268</v>
      </c>
      <c r="B273" s="18" t="s">
        <v>80</v>
      </c>
      <c r="C273" s="18" t="s">
        <v>81</v>
      </c>
      <c r="D273" s="18" t="s">
        <v>90</v>
      </c>
      <c r="E273" s="18" t="s">
        <v>1185</v>
      </c>
      <c r="F273" s="18" t="s">
        <v>1199</v>
      </c>
      <c r="G273" s="18" t="s">
        <v>1203</v>
      </c>
      <c r="H273" s="18" t="s">
        <v>101</v>
      </c>
      <c r="I273" s="18" t="s">
        <v>1199</v>
      </c>
      <c r="J273" s="20">
        <v>45748</v>
      </c>
      <c r="K273" s="20">
        <v>45839</v>
      </c>
      <c r="L273" s="18" t="s">
        <v>1199</v>
      </c>
      <c r="M273" s="18" t="s">
        <v>1204</v>
      </c>
      <c r="N273" s="18">
        <v>10</v>
      </c>
      <c r="O273" s="18">
        <v>6</v>
      </c>
      <c r="P273" s="18">
        <f t="shared" si="5"/>
        <v>4</v>
      </c>
      <c r="Q273" s="18">
        <v>1</v>
      </c>
      <c r="R273" s="18">
        <v>500</v>
      </c>
      <c r="S273" s="18">
        <v>1000</v>
      </c>
      <c r="T273" s="18">
        <v>1</v>
      </c>
      <c r="U273" s="18">
        <v>54</v>
      </c>
      <c r="V273" s="18">
        <v>216</v>
      </c>
      <c r="W273" s="18" t="s">
        <v>1196</v>
      </c>
      <c r="X273" s="18" t="s">
        <v>1190</v>
      </c>
      <c r="Y273" s="18"/>
    </row>
    <row r="274" s="3" customFormat="1" ht="50" customHeight="1" spans="1:25">
      <c r="A274" s="18">
        <v>269</v>
      </c>
      <c r="B274" s="18" t="s">
        <v>80</v>
      </c>
      <c r="C274" s="18" t="s">
        <v>81</v>
      </c>
      <c r="D274" s="18" t="s">
        <v>98</v>
      </c>
      <c r="E274" s="18" t="s">
        <v>1185</v>
      </c>
      <c r="F274" s="18" t="s">
        <v>1199</v>
      </c>
      <c r="G274" s="18" t="s">
        <v>1205</v>
      </c>
      <c r="H274" s="18" t="s">
        <v>101</v>
      </c>
      <c r="I274" s="18" t="s">
        <v>1199</v>
      </c>
      <c r="J274" s="20">
        <v>45748</v>
      </c>
      <c r="K274" s="20">
        <v>45839</v>
      </c>
      <c r="L274" s="18" t="s">
        <v>1199</v>
      </c>
      <c r="M274" s="18" t="s">
        <v>1206</v>
      </c>
      <c r="N274" s="18">
        <v>24</v>
      </c>
      <c r="O274" s="18">
        <v>20</v>
      </c>
      <c r="P274" s="18">
        <f t="shared" si="5"/>
        <v>4</v>
      </c>
      <c r="Q274" s="18">
        <v>1</v>
      </c>
      <c r="R274" s="18">
        <v>500</v>
      </c>
      <c r="S274" s="18">
        <v>1000</v>
      </c>
      <c r="T274" s="18">
        <v>1</v>
      </c>
      <c r="U274" s="18">
        <v>54</v>
      </c>
      <c r="V274" s="18">
        <v>216</v>
      </c>
      <c r="W274" s="18" t="s">
        <v>1189</v>
      </c>
      <c r="X274" s="18" t="s">
        <v>1190</v>
      </c>
      <c r="Y274" s="18"/>
    </row>
    <row r="275" s="3" customFormat="1" ht="50" customHeight="1" spans="1:25">
      <c r="A275" s="18">
        <v>270</v>
      </c>
      <c r="B275" s="18" t="s">
        <v>80</v>
      </c>
      <c r="C275" s="18" t="s">
        <v>81</v>
      </c>
      <c r="D275" s="18" t="s">
        <v>98</v>
      </c>
      <c r="E275" s="18" t="s">
        <v>1185</v>
      </c>
      <c r="F275" s="18" t="s">
        <v>1207</v>
      </c>
      <c r="G275" s="18" t="s">
        <v>742</v>
      </c>
      <c r="H275" s="18" t="s">
        <v>101</v>
      </c>
      <c r="I275" s="18" t="s">
        <v>1207</v>
      </c>
      <c r="J275" s="20">
        <v>45748</v>
      </c>
      <c r="K275" s="20">
        <v>45839</v>
      </c>
      <c r="L275" s="18" t="s">
        <v>1207</v>
      </c>
      <c r="M275" s="18" t="s">
        <v>1208</v>
      </c>
      <c r="N275" s="18">
        <v>7</v>
      </c>
      <c r="O275" s="18">
        <v>5</v>
      </c>
      <c r="P275" s="18">
        <f t="shared" si="5"/>
        <v>2</v>
      </c>
      <c r="Q275" s="18">
        <v>1</v>
      </c>
      <c r="R275" s="18">
        <v>500</v>
      </c>
      <c r="S275" s="18">
        <v>1000</v>
      </c>
      <c r="T275" s="18">
        <v>1</v>
      </c>
      <c r="U275" s="18">
        <v>54</v>
      </c>
      <c r="V275" s="18">
        <v>216</v>
      </c>
      <c r="W275" s="18" t="s">
        <v>1189</v>
      </c>
      <c r="X275" s="18" t="s">
        <v>1190</v>
      </c>
      <c r="Y275" s="18"/>
    </row>
    <row r="276" s="3" customFormat="1" ht="50" customHeight="1" spans="1:25">
      <c r="A276" s="18">
        <v>271</v>
      </c>
      <c r="B276" s="18" t="s">
        <v>80</v>
      </c>
      <c r="C276" s="18" t="s">
        <v>81</v>
      </c>
      <c r="D276" s="18" t="s">
        <v>98</v>
      </c>
      <c r="E276" s="18" t="s">
        <v>1185</v>
      </c>
      <c r="F276" s="18" t="s">
        <v>1207</v>
      </c>
      <c r="G276" s="18" t="s">
        <v>1209</v>
      </c>
      <c r="H276" s="18" t="s">
        <v>101</v>
      </c>
      <c r="I276" s="18" t="s">
        <v>1207</v>
      </c>
      <c r="J276" s="20">
        <v>45717</v>
      </c>
      <c r="K276" s="20">
        <v>45748</v>
      </c>
      <c r="L276" s="18" t="s">
        <v>1207</v>
      </c>
      <c r="M276" s="18" t="s">
        <v>1210</v>
      </c>
      <c r="N276" s="18">
        <v>32</v>
      </c>
      <c r="O276" s="18">
        <v>30</v>
      </c>
      <c r="P276" s="18">
        <f t="shared" si="5"/>
        <v>2</v>
      </c>
      <c r="Q276" s="18">
        <v>1</v>
      </c>
      <c r="R276" s="18">
        <v>981</v>
      </c>
      <c r="S276" s="18">
        <v>3665</v>
      </c>
      <c r="T276" s="18">
        <v>1</v>
      </c>
      <c r="U276" s="18">
        <v>85</v>
      </c>
      <c r="V276" s="18">
        <v>292</v>
      </c>
      <c r="W276" s="18" t="s">
        <v>1189</v>
      </c>
      <c r="X276" s="18" t="s">
        <v>1190</v>
      </c>
      <c r="Y276" s="18"/>
    </row>
    <row r="277" s="3" customFormat="1" ht="50" customHeight="1" spans="1:25">
      <c r="A277" s="18">
        <v>272</v>
      </c>
      <c r="B277" s="18" t="s">
        <v>80</v>
      </c>
      <c r="C277" s="18" t="s">
        <v>81</v>
      </c>
      <c r="D277" s="18" t="s">
        <v>98</v>
      </c>
      <c r="E277" s="18" t="s">
        <v>1185</v>
      </c>
      <c r="F277" s="18" t="s">
        <v>1207</v>
      </c>
      <c r="G277" s="18" t="s">
        <v>1211</v>
      </c>
      <c r="H277" s="18" t="s">
        <v>101</v>
      </c>
      <c r="I277" s="18" t="s">
        <v>1207</v>
      </c>
      <c r="J277" s="20">
        <v>45717</v>
      </c>
      <c r="K277" s="20">
        <v>45778</v>
      </c>
      <c r="L277" s="18" t="s">
        <v>1207</v>
      </c>
      <c r="M277" s="18" t="s">
        <v>1212</v>
      </c>
      <c r="N277" s="18">
        <v>51</v>
      </c>
      <c r="O277" s="18">
        <v>50</v>
      </c>
      <c r="P277" s="18">
        <f t="shared" si="5"/>
        <v>1</v>
      </c>
      <c r="Q277" s="18">
        <v>1</v>
      </c>
      <c r="R277" s="18">
        <v>981</v>
      </c>
      <c r="S277" s="18">
        <v>3665</v>
      </c>
      <c r="T277" s="18">
        <v>1</v>
      </c>
      <c r="U277" s="18">
        <v>85</v>
      </c>
      <c r="V277" s="18">
        <v>292</v>
      </c>
      <c r="W277" s="18" t="s">
        <v>1189</v>
      </c>
      <c r="X277" s="18" t="s">
        <v>1190</v>
      </c>
      <c r="Y277" s="18"/>
    </row>
    <row r="278" s="3" customFormat="1" ht="50" customHeight="1" spans="1:25">
      <c r="A278" s="18">
        <v>273</v>
      </c>
      <c r="B278" s="18" t="s">
        <v>80</v>
      </c>
      <c r="C278" s="18" t="s">
        <v>81</v>
      </c>
      <c r="D278" s="18" t="s">
        <v>98</v>
      </c>
      <c r="E278" s="18" t="s">
        <v>1185</v>
      </c>
      <c r="F278" s="18" t="s">
        <v>1213</v>
      </c>
      <c r="G278" s="18" t="s">
        <v>777</v>
      </c>
      <c r="H278" s="18" t="s">
        <v>101</v>
      </c>
      <c r="I278" s="18" t="s">
        <v>1213</v>
      </c>
      <c r="J278" s="20">
        <v>45748</v>
      </c>
      <c r="K278" s="20">
        <v>45931</v>
      </c>
      <c r="L278" s="18" t="s">
        <v>1213</v>
      </c>
      <c r="M278" s="18" t="s">
        <v>1214</v>
      </c>
      <c r="N278" s="18">
        <v>14</v>
      </c>
      <c r="O278" s="18">
        <v>12</v>
      </c>
      <c r="P278" s="18">
        <f t="shared" si="5"/>
        <v>2</v>
      </c>
      <c r="Q278" s="18">
        <v>1</v>
      </c>
      <c r="R278" s="18">
        <v>981</v>
      </c>
      <c r="S278" s="18">
        <v>3665</v>
      </c>
      <c r="T278" s="18">
        <v>1</v>
      </c>
      <c r="U278" s="18">
        <v>85</v>
      </c>
      <c r="V278" s="18">
        <v>292</v>
      </c>
      <c r="W278" s="18" t="s">
        <v>1189</v>
      </c>
      <c r="X278" s="18" t="s">
        <v>1190</v>
      </c>
      <c r="Y278" s="18"/>
    </row>
    <row r="279" s="3" customFormat="1" ht="50" customHeight="1" spans="1:25">
      <c r="A279" s="18">
        <v>274</v>
      </c>
      <c r="B279" s="18" t="s">
        <v>80</v>
      </c>
      <c r="C279" s="18" t="s">
        <v>81</v>
      </c>
      <c r="D279" s="18" t="s">
        <v>98</v>
      </c>
      <c r="E279" s="18" t="s">
        <v>1185</v>
      </c>
      <c r="F279" s="18" t="s">
        <v>1215</v>
      </c>
      <c r="G279" s="18" t="s">
        <v>479</v>
      </c>
      <c r="H279" s="18" t="s">
        <v>101</v>
      </c>
      <c r="I279" s="18" t="s">
        <v>1215</v>
      </c>
      <c r="J279" s="20">
        <v>45717</v>
      </c>
      <c r="K279" s="20">
        <v>45748</v>
      </c>
      <c r="L279" s="18" t="s">
        <v>1215</v>
      </c>
      <c r="M279" s="18" t="s">
        <v>1216</v>
      </c>
      <c r="N279" s="18">
        <v>11</v>
      </c>
      <c r="O279" s="18">
        <v>7</v>
      </c>
      <c r="P279" s="18">
        <f t="shared" si="5"/>
        <v>4</v>
      </c>
      <c r="Q279" s="18">
        <v>1</v>
      </c>
      <c r="R279" s="18">
        <v>314</v>
      </c>
      <c r="S279" s="18">
        <v>1205</v>
      </c>
      <c r="T279" s="18">
        <v>1</v>
      </c>
      <c r="U279" s="18">
        <v>32</v>
      </c>
      <c r="V279" s="18">
        <v>104</v>
      </c>
      <c r="W279" s="18" t="s">
        <v>1189</v>
      </c>
      <c r="X279" s="18" t="s">
        <v>1190</v>
      </c>
      <c r="Y279" s="18"/>
    </row>
    <row r="280" s="3" customFormat="1" ht="50" customHeight="1" spans="1:25">
      <c r="A280" s="18">
        <v>275</v>
      </c>
      <c r="B280" s="18" t="s">
        <v>80</v>
      </c>
      <c r="C280" s="18" t="s">
        <v>81</v>
      </c>
      <c r="D280" s="18" t="s">
        <v>98</v>
      </c>
      <c r="E280" s="18" t="s">
        <v>1185</v>
      </c>
      <c r="F280" s="18" t="s">
        <v>1215</v>
      </c>
      <c r="G280" s="18" t="s">
        <v>571</v>
      </c>
      <c r="H280" s="18" t="s">
        <v>101</v>
      </c>
      <c r="I280" s="18" t="s">
        <v>1215</v>
      </c>
      <c r="J280" s="20">
        <v>45778</v>
      </c>
      <c r="K280" s="20">
        <v>45809</v>
      </c>
      <c r="L280" s="18" t="s">
        <v>1215</v>
      </c>
      <c r="M280" s="18" t="s">
        <v>1217</v>
      </c>
      <c r="N280" s="18">
        <v>9</v>
      </c>
      <c r="O280" s="18">
        <v>5</v>
      </c>
      <c r="P280" s="18">
        <f t="shared" si="5"/>
        <v>4</v>
      </c>
      <c r="Q280" s="18">
        <v>1</v>
      </c>
      <c r="R280" s="18">
        <v>314</v>
      </c>
      <c r="S280" s="18">
        <v>1205</v>
      </c>
      <c r="T280" s="18">
        <v>1</v>
      </c>
      <c r="U280" s="18">
        <v>32</v>
      </c>
      <c r="V280" s="18">
        <v>104</v>
      </c>
      <c r="W280" s="18" t="s">
        <v>1189</v>
      </c>
      <c r="X280" s="18" t="s">
        <v>1190</v>
      </c>
      <c r="Y280" s="18"/>
    </row>
    <row r="281" s="3" customFormat="1" ht="50" customHeight="1" spans="1:25">
      <c r="A281" s="18">
        <v>276</v>
      </c>
      <c r="B281" s="18" t="s">
        <v>80</v>
      </c>
      <c r="C281" s="18" t="s">
        <v>81</v>
      </c>
      <c r="D281" s="18" t="s">
        <v>98</v>
      </c>
      <c r="E281" s="18" t="s">
        <v>1185</v>
      </c>
      <c r="F281" s="18" t="s">
        <v>1215</v>
      </c>
      <c r="G281" s="18" t="s">
        <v>1205</v>
      </c>
      <c r="H281" s="18" t="s">
        <v>101</v>
      </c>
      <c r="I281" s="18" t="s">
        <v>1215</v>
      </c>
      <c r="J281" s="20">
        <v>45931</v>
      </c>
      <c r="K281" s="20">
        <v>45962</v>
      </c>
      <c r="L281" s="18" t="s">
        <v>1215</v>
      </c>
      <c r="M281" s="18" t="s">
        <v>1218</v>
      </c>
      <c r="N281" s="18">
        <v>42</v>
      </c>
      <c r="O281" s="18">
        <v>40</v>
      </c>
      <c r="P281" s="18">
        <f t="shared" si="5"/>
        <v>2</v>
      </c>
      <c r="Q281" s="18">
        <v>1</v>
      </c>
      <c r="R281" s="18">
        <v>314</v>
      </c>
      <c r="S281" s="18">
        <v>1205</v>
      </c>
      <c r="T281" s="18">
        <v>1</v>
      </c>
      <c r="U281" s="18">
        <v>32</v>
      </c>
      <c r="V281" s="18">
        <v>104</v>
      </c>
      <c r="W281" s="18" t="s">
        <v>1189</v>
      </c>
      <c r="X281" s="18" t="s">
        <v>1190</v>
      </c>
      <c r="Y281" s="18"/>
    </row>
    <row r="282" s="3" customFormat="1" ht="50" customHeight="1" spans="1:25">
      <c r="A282" s="18">
        <v>277</v>
      </c>
      <c r="B282" s="18" t="s">
        <v>80</v>
      </c>
      <c r="C282" s="18" t="s">
        <v>81</v>
      </c>
      <c r="D282" s="18" t="s">
        <v>98</v>
      </c>
      <c r="E282" s="18" t="s">
        <v>1185</v>
      </c>
      <c r="F282" s="18" t="s">
        <v>1219</v>
      </c>
      <c r="G282" s="18" t="s">
        <v>1220</v>
      </c>
      <c r="H282" s="18" t="s">
        <v>101</v>
      </c>
      <c r="I282" s="18" t="s">
        <v>1219</v>
      </c>
      <c r="J282" s="20">
        <v>45689</v>
      </c>
      <c r="K282" s="20">
        <v>45778</v>
      </c>
      <c r="L282" s="18" t="s">
        <v>1219</v>
      </c>
      <c r="M282" s="18" t="s">
        <v>1221</v>
      </c>
      <c r="N282" s="18">
        <v>30</v>
      </c>
      <c r="O282" s="18">
        <v>28</v>
      </c>
      <c r="P282" s="18">
        <f t="shared" si="5"/>
        <v>2</v>
      </c>
      <c r="Q282" s="18">
        <v>1</v>
      </c>
      <c r="R282" s="18">
        <v>501</v>
      </c>
      <c r="S282" s="18">
        <v>1749</v>
      </c>
      <c r="T282" s="18">
        <v>1</v>
      </c>
      <c r="U282" s="18">
        <v>46</v>
      </c>
      <c r="V282" s="18">
        <v>170</v>
      </c>
      <c r="W282" s="18" t="s">
        <v>1189</v>
      </c>
      <c r="X282" s="18" t="s">
        <v>1190</v>
      </c>
      <c r="Y282" s="18"/>
    </row>
    <row r="283" s="3" customFormat="1" ht="50" customHeight="1" spans="1:25">
      <c r="A283" s="18">
        <v>278</v>
      </c>
      <c r="B283" s="18" t="s">
        <v>80</v>
      </c>
      <c r="C283" s="18" t="s">
        <v>81</v>
      </c>
      <c r="D283" s="18" t="s">
        <v>98</v>
      </c>
      <c r="E283" s="18" t="s">
        <v>1185</v>
      </c>
      <c r="F283" s="18" t="s">
        <v>1219</v>
      </c>
      <c r="G283" s="18" t="s">
        <v>1222</v>
      </c>
      <c r="H283" s="18" t="s">
        <v>101</v>
      </c>
      <c r="I283" s="18" t="s">
        <v>1219</v>
      </c>
      <c r="J283" s="20">
        <v>45689</v>
      </c>
      <c r="K283" s="20">
        <v>45778</v>
      </c>
      <c r="L283" s="18" t="s">
        <v>1219</v>
      </c>
      <c r="M283" s="18" t="s">
        <v>1223</v>
      </c>
      <c r="N283" s="18">
        <v>6.5</v>
      </c>
      <c r="O283" s="18">
        <v>5.5</v>
      </c>
      <c r="P283" s="18">
        <f t="shared" si="5"/>
        <v>1</v>
      </c>
      <c r="Q283" s="18">
        <v>1</v>
      </c>
      <c r="R283" s="18">
        <v>501</v>
      </c>
      <c r="S283" s="18">
        <v>1749</v>
      </c>
      <c r="T283" s="18">
        <v>1</v>
      </c>
      <c r="U283" s="18">
        <v>46</v>
      </c>
      <c r="V283" s="18">
        <v>170</v>
      </c>
      <c r="W283" s="18" t="s">
        <v>1189</v>
      </c>
      <c r="X283" s="18" t="s">
        <v>1190</v>
      </c>
      <c r="Y283" s="18"/>
    </row>
    <row r="284" s="3" customFormat="1" ht="50" customHeight="1" spans="1:25">
      <c r="A284" s="18">
        <v>279</v>
      </c>
      <c r="B284" s="18" t="s">
        <v>80</v>
      </c>
      <c r="C284" s="18" t="s">
        <v>81</v>
      </c>
      <c r="D284" s="18" t="s">
        <v>98</v>
      </c>
      <c r="E284" s="18" t="s">
        <v>1185</v>
      </c>
      <c r="F284" s="18" t="s">
        <v>1219</v>
      </c>
      <c r="G284" s="18" t="s">
        <v>1224</v>
      </c>
      <c r="H284" s="18" t="s">
        <v>101</v>
      </c>
      <c r="I284" s="18" t="s">
        <v>1219</v>
      </c>
      <c r="J284" s="61">
        <v>45717</v>
      </c>
      <c r="K284" s="61">
        <v>45748</v>
      </c>
      <c r="L284" s="18" t="s">
        <v>1219</v>
      </c>
      <c r="M284" s="18" t="s">
        <v>1225</v>
      </c>
      <c r="N284" s="18">
        <v>10</v>
      </c>
      <c r="O284" s="18">
        <v>8</v>
      </c>
      <c r="P284" s="18">
        <f t="shared" si="5"/>
        <v>2</v>
      </c>
      <c r="Q284" s="18">
        <v>1</v>
      </c>
      <c r="R284" s="18">
        <v>100</v>
      </c>
      <c r="S284" s="18">
        <v>300</v>
      </c>
      <c r="T284" s="18">
        <v>1</v>
      </c>
      <c r="U284" s="18">
        <v>80</v>
      </c>
      <c r="V284" s="18">
        <v>240</v>
      </c>
      <c r="W284" s="18" t="s">
        <v>1189</v>
      </c>
      <c r="X284" s="18" t="s">
        <v>1190</v>
      </c>
      <c r="Y284" s="18"/>
    </row>
    <row r="285" s="3" customFormat="1" ht="50" customHeight="1" spans="1:25">
      <c r="A285" s="18">
        <v>280</v>
      </c>
      <c r="B285" s="18" t="s">
        <v>80</v>
      </c>
      <c r="C285" s="18" t="s">
        <v>81</v>
      </c>
      <c r="D285" s="18" t="s">
        <v>90</v>
      </c>
      <c r="E285" s="18" t="s">
        <v>1185</v>
      </c>
      <c r="F285" s="18" t="s">
        <v>1219</v>
      </c>
      <c r="G285" s="18" t="s">
        <v>1226</v>
      </c>
      <c r="H285" s="18" t="s">
        <v>101</v>
      </c>
      <c r="I285" s="18" t="s">
        <v>1219</v>
      </c>
      <c r="J285" s="61">
        <v>45931</v>
      </c>
      <c r="K285" s="61">
        <v>45962</v>
      </c>
      <c r="L285" s="18" t="s">
        <v>1219</v>
      </c>
      <c r="M285" s="18" t="s">
        <v>1227</v>
      </c>
      <c r="N285" s="18">
        <v>9</v>
      </c>
      <c r="O285" s="18">
        <v>7</v>
      </c>
      <c r="P285" s="18">
        <f t="shared" si="5"/>
        <v>2</v>
      </c>
      <c r="Q285" s="18">
        <v>1</v>
      </c>
      <c r="R285" s="18">
        <v>50</v>
      </c>
      <c r="S285" s="18">
        <v>200</v>
      </c>
      <c r="T285" s="18">
        <v>1</v>
      </c>
      <c r="U285" s="18">
        <v>12</v>
      </c>
      <c r="V285" s="18">
        <v>60</v>
      </c>
      <c r="W285" s="18" t="s">
        <v>1196</v>
      </c>
      <c r="X285" s="18" t="s">
        <v>1190</v>
      </c>
      <c r="Y285" s="18"/>
    </row>
    <row r="286" s="3" customFormat="1" ht="50" customHeight="1" spans="1:25">
      <c r="A286" s="18">
        <v>281</v>
      </c>
      <c r="B286" s="18" t="s">
        <v>80</v>
      </c>
      <c r="C286" s="18" t="s">
        <v>81</v>
      </c>
      <c r="D286" s="18" t="s">
        <v>98</v>
      </c>
      <c r="E286" s="18" t="s">
        <v>1185</v>
      </c>
      <c r="F286" s="18" t="s">
        <v>1219</v>
      </c>
      <c r="G286" s="18" t="s">
        <v>1205</v>
      </c>
      <c r="H286" s="18" t="s">
        <v>101</v>
      </c>
      <c r="I286" s="18" t="s">
        <v>1219</v>
      </c>
      <c r="J286" s="61">
        <v>45778</v>
      </c>
      <c r="K286" s="61">
        <v>45809</v>
      </c>
      <c r="L286" s="18" t="s">
        <v>1219</v>
      </c>
      <c r="M286" s="18" t="s">
        <v>1228</v>
      </c>
      <c r="N286" s="18">
        <v>52</v>
      </c>
      <c r="O286" s="18">
        <v>50</v>
      </c>
      <c r="P286" s="18">
        <f t="shared" si="5"/>
        <v>2</v>
      </c>
      <c r="Q286" s="18">
        <v>1</v>
      </c>
      <c r="R286" s="18">
        <v>40</v>
      </c>
      <c r="S286" s="18">
        <v>150</v>
      </c>
      <c r="T286" s="18">
        <v>1</v>
      </c>
      <c r="U286" s="18">
        <v>10</v>
      </c>
      <c r="V286" s="18">
        <v>40</v>
      </c>
      <c r="W286" s="18" t="s">
        <v>1189</v>
      </c>
      <c r="X286" s="18" t="s">
        <v>1190</v>
      </c>
      <c r="Y286" s="18"/>
    </row>
    <row r="287" s="3" customFormat="1" ht="50" customHeight="1" spans="1:25">
      <c r="A287" s="18">
        <v>282</v>
      </c>
      <c r="B287" s="18" t="s">
        <v>80</v>
      </c>
      <c r="C287" s="18" t="s">
        <v>81</v>
      </c>
      <c r="D287" s="18" t="s">
        <v>98</v>
      </c>
      <c r="E287" s="18" t="s">
        <v>1185</v>
      </c>
      <c r="F287" s="18" t="s">
        <v>1229</v>
      </c>
      <c r="G287" s="18" t="s">
        <v>1230</v>
      </c>
      <c r="H287" s="18" t="s">
        <v>101</v>
      </c>
      <c r="I287" s="18" t="s">
        <v>1229</v>
      </c>
      <c r="J287" s="61">
        <v>45870</v>
      </c>
      <c r="K287" s="61">
        <v>45931</v>
      </c>
      <c r="L287" s="18" t="s">
        <v>1229</v>
      </c>
      <c r="M287" s="18" t="s">
        <v>1231</v>
      </c>
      <c r="N287" s="18">
        <v>22</v>
      </c>
      <c r="O287" s="18">
        <v>20</v>
      </c>
      <c r="P287" s="18">
        <f t="shared" si="5"/>
        <v>2</v>
      </c>
      <c r="Q287" s="18">
        <v>1</v>
      </c>
      <c r="R287" s="18">
        <v>60</v>
      </c>
      <c r="S287" s="18">
        <v>240</v>
      </c>
      <c r="T287" s="18">
        <v>1</v>
      </c>
      <c r="U287" s="18">
        <v>10</v>
      </c>
      <c r="V287" s="18">
        <v>30</v>
      </c>
      <c r="W287" s="18" t="s">
        <v>1189</v>
      </c>
      <c r="X287" s="18" t="s">
        <v>1190</v>
      </c>
      <c r="Y287" s="18"/>
    </row>
    <row r="288" s="3" customFormat="1" ht="50" customHeight="1" spans="1:25">
      <c r="A288" s="18">
        <v>283</v>
      </c>
      <c r="B288" s="18" t="s">
        <v>80</v>
      </c>
      <c r="C288" s="18" t="s">
        <v>81</v>
      </c>
      <c r="D288" s="18" t="s">
        <v>238</v>
      </c>
      <c r="E288" s="18" t="s">
        <v>1185</v>
      </c>
      <c r="F288" s="18" t="s">
        <v>1229</v>
      </c>
      <c r="G288" s="18" t="s">
        <v>1232</v>
      </c>
      <c r="H288" s="18" t="s">
        <v>101</v>
      </c>
      <c r="I288" s="18" t="s">
        <v>1229</v>
      </c>
      <c r="J288" s="19">
        <v>202505</v>
      </c>
      <c r="K288" s="19" t="s">
        <v>229</v>
      </c>
      <c r="L288" s="18" t="s">
        <v>1229</v>
      </c>
      <c r="M288" s="18" t="s">
        <v>1232</v>
      </c>
      <c r="N288" s="18">
        <v>24</v>
      </c>
      <c r="O288" s="18">
        <v>4</v>
      </c>
      <c r="P288" s="18">
        <f t="shared" si="5"/>
        <v>20</v>
      </c>
      <c r="Q288" s="18">
        <v>1</v>
      </c>
      <c r="R288" s="18">
        <v>112</v>
      </c>
      <c r="S288" s="18">
        <v>590</v>
      </c>
      <c r="T288" s="18">
        <v>1</v>
      </c>
      <c r="U288" s="18">
        <v>16</v>
      </c>
      <c r="V288" s="18">
        <v>57</v>
      </c>
      <c r="W288" s="18" t="s">
        <v>1189</v>
      </c>
      <c r="X288" s="18" t="s">
        <v>1190</v>
      </c>
      <c r="Y288" s="18"/>
    </row>
    <row r="289" s="3" customFormat="1" ht="50" customHeight="1" spans="1:25">
      <c r="A289" s="18">
        <v>284</v>
      </c>
      <c r="B289" s="18" t="s">
        <v>80</v>
      </c>
      <c r="C289" s="18" t="s">
        <v>81</v>
      </c>
      <c r="D289" s="18" t="s">
        <v>90</v>
      </c>
      <c r="E289" s="18" t="s">
        <v>1185</v>
      </c>
      <c r="F289" s="18" t="s">
        <v>1233</v>
      </c>
      <c r="G289" s="18" t="s">
        <v>1234</v>
      </c>
      <c r="H289" s="18" t="s">
        <v>101</v>
      </c>
      <c r="I289" s="18" t="s">
        <v>1233</v>
      </c>
      <c r="J289" s="19">
        <v>202509</v>
      </c>
      <c r="K289" s="19">
        <v>202510</v>
      </c>
      <c r="L289" s="18" t="s">
        <v>1233</v>
      </c>
      <c r="M289" s="18" t="s">
        <v>1235</v>
      </c>
      <c r="N289" s="18">
        <v>14</v>
      </c>
      <c r="O289" s="18">
        <v>4</v>
      </c>
      <c r="P289" s="18">
        <f t="shared" si="5"/>
        <v>10</v>
      </c>
      <c r="Q289" s="18">
        <v>1</v>
      </c>
      <c r="R289" s="18">
        <v>320</v>
      </c>
      <c r="S289" s="18">
        <v>810</v>
      </c>
      <c r="T289" s="18">
        <v>1</v>
      </c>
      <c r="U289" s="18">
        <v>20</v>
      </c>
      <c r="V289" s="18">
        <v>800</v>
      </c>
      <c r="W289" s="18" t="s">
        <v>1189</v>
      </c>
      <c r="X289" s="18" t="s">
        <v>1190</v>
      </c>
      <c r="Y289" s="18"/>
    </row>
    <row r="290" s="3" customFormat="1" ht="50" customHeight="1" spans="1:25">
      <c r="A290" s="18">
        <v>285</v>
      </c>
      <c r="B290" s="18" t="s">
        <v>80</v>
      </c>
      <c r="C290" s="18" t="s">
        <v>81</v>
      </c>
      <c r="D290" s="18" t="s">
        <v>98</v>
      </c>
      <c r="E290" s="18" t="s">
        <v>1185</v>
      </c>
      <c r="F290" s="18" t="s">
        <v>1236</v>
      </c>
      <c r="G290" s="18" t="s">
        <v>1237</v>
      </c>
      <c r="H290" s="18" t="s">
        <v>101</v>
      </c>
      <c r="I290" s="18" t="s">
        <v>1236</v>
      </c>
      <c r="J290" s="19">
        <v>202503</v>
      </c>
      <c r="K290" s="19">
        <v>202506</v>
      </c>
      <c r="L290" s="18" t="s">
        <v>1236</v>
      </c>
      <c r="M290" s="18" t="s">
        <v>1238</v>
      </c>
      <c r="N290" s="18">
        <v>30.5</v>
      </c>
      <c r="O290" s="18">
        <v>5.5</v>
      </c>
      <c r="P290" s="18">
        <f t="shared" si="5"/>
        <v>25</v>
      </c>
      <c r="Q290" s="18">
        <v>1</v>
      </c>
      <c r="R290" s="18">
        <v>100</v>
      </c>
      <c r="S290" s="18">
        <v>400</v>
      </c>
      <c r="T290" s="18">
        <v>1</v>
      </c>
      <c r="U290" s="18">
        <v>10</v>
      </c>
      <c r="V290" s="18">
        <v>38</v>
      </c>
      <c r="W290" s="18" t="s">
        <v>1189</v>
      </c>
      <c r="X290" s="18" t="s">
        <v>1190</v>
      </c>
      <c r="Y290" s="18"/>
    </row>
    <row r="291" s="3" customFormat="1" ht="50" customHeight="1" spans="1:25">
      <c r="A291" s="18">
        <v>286</v>
      </c>
      <c r="B291" s="18" t="s">
        <v>80</v>
      </c>
      <c r="C291" s="18" t="s">
        <v>81</v>
      </c>
      <c r="D291" s="18" t="s">
        <v>98</v>
      </c>
      <c r="E291" s="18" t="s">
        <v>1185</v>
      </c>
      <c r="F291" s="18" t="s">
        <v>1236</v>
      </c>
      <c r="G291" s="18" t="s">
        <v>1239</v>
      </c>
      <c r="H291" s="18" t="s">
        <v>101</v>
      </c>
      <c r="I291" s="18" t="s">
        <v>1236</v>
      </c>
      <c r="J291" s="20">
        <v>45717</v>
      </c>
      <c r="K291" s="20">
        <v>45931</v>
      </c>
      <c r="L291" s="18" t="s">
        <v>1236</v>
      </c>
      <c r="M291" s="18" t="s">
        <v>1240</v>
      </c>
      <c r="N291" s="18">
        <v>39.5</v>
      </c>
      <c r="O291" s="18">
        <v>9.5</v>
      </c>
      <c r="P291" s="18">
        <f t="shared" si="5"/>
        <v>30</v>
      </c>
      <c r="Q291" s="18">
        <v>1</v>
      </c>
      <c r="R291" s="18">
        <v>300</v>
      </c>
      <c r="S291" s="18">
        <v>1800</v>
      </c>
      <c r="T291" s="18">
        <v>1</v>
      </c>
      <c r="U291" s="18">
        <v>40</v>
      </c>
      <c r="V291" s="18">
        <v>60</v>
      </c>
      <c r="W291" s="18" t="s">
        <v>1189</v>
      </c>
      <c r="X291" s="18" t="s">
        <v>1190</v>
      </c>
      <c r="Y291" s="18"/>
    </row>
    <row r="292" s="3" customFormat="1" ht="50" customHeight="1" spans="1:25">
      <c r="A292" s="18">
        <v>287</v>
      </c>
      <c r="B292" s="18" t="s">
        <v>80</v>
      </c>
      <c r="C292" s="18" t="s">
        <v>81</v>
      </c>
      <c r="D292" s="18" t="s">
        <v>213</v>
      </c>
      <c r="E292" s="18" t="s">
        <v>1185</v>
      </c>
      <c r="F292" s="18" t="s">
        <v>1236</v>
      </c>
      <c r="G292" s="18" t="s">
        <v>1241</v>
      </c>
      <c r="H292" s="18" t="s">
        <v>101</v>
      </c>
      <c r="I292" s="18" t="s">
        <v>1236</v>
      </c>
      <c r="J292" s="19">
        <v>202501</v>
      </c>
      <c r="K292" s="20">
        <v>45992</v>
      </c>
      <c r="L292" s="18" t="s">
        <v>1236</v>
      </c>
      <c r="M292" s="18" t="s">
        <v>1242</v>
      </c>
      <c r="N292" s="18">
        <v>14</v>
      </c>
      <c r="O292" s="18">
        <v>7</v>
      </c>
      <c r="P292" s="18">
        <f t="shared" si="5"/>
        <v>7</v>
      </c>
      <c r="Q292" s="18">
        <v>1</v>
      </c>
      <c r="R292" s="18">
        <v>58</v>
      </c>
      <c r="S292" s="18">
        <v>223</v>
      </c>
      <c r="T292" s="18">
        <v>1</v>
      </c>
      <c r="U292" s="18">
        <v>15</v>
      </c>
      <c r="V292" s="18">
        <v>52</v>
      </c>
      <c r="W292" s="18" t="s">
        <v>1189</v>
      </c>
      <c r="X292" s="18" t="s">
        <v>1190</v>
      </c>
      <c r="Y292" s="18"/>
    </row>
    <row r="293" s="3" customFormat="1" ht="50" customHeight="1" spans="1:25">
      <c r="A293" s="18">
        <v>288</v>
      </c>
      <c r="B293" s="18" t="s">
        <v>80</v>
      </c>
      <c r="C293" s="18" t="s">
        <v>81</v>
      </c>
      <c r="D293" s="18" t="s">
        <v>98</v>
      </c>
      <c r="E293" s="18" t="s">
        <v>1185</v>
      </c>
      <c r="F293" s="18" t="s">
        <v>1243</v>
      </c>
      <c r="G293" s="18" t="s">
        <v>1244</v>
      </c>
      <c r="H293" s="18" t="s">
        <v>1245</v>
      </c>
      <c r="I293" s="18" t="s">
        <v>1243</v>
      </c>
      <c r="J293" s="20">
        <v>45689</v>
      </c>
      <c r="K293" s="20">
        <v>45962</v>
      </c>
      <c r="L293" s="18" t="s">
        <v>1243</v>
      </c>
      <c r="M293" s="18" t="s">
        <v>1246</v>
      </c>
      <c r="N293" s="18">
        <v>11</v>
      </c>
      <c r="O293" s="18">
        <v>10</v>
      </c>
      <c r="P293" s="18">
        <f t="shared" si="5"/>
        <v>1</v>
      </c>
      <c r="Q293" s="18">
        <v>1</v>
      </c>
      <c r="R293" s="18">
        <v>30</v>
      </c>
      <c r="S293" s="18">
        <v>120</v>
      </c>
      <c r="T293" s="18">
        <v>1</v>
      </c>
      <c r="U293" s="18">
        <v>2</v>
      </c>
      <c r="V293" s="18">
        <v>8</v>
      </c>
      <c r="W293" s="18" t="s">
        <v>1189</v>
      </c>
      <c r="X293" s="18" t="s">
        <v>1190</v>
      </c>
      <c r="Y293" s="18"/>
    </row>
    <row r="294" s="3" customFormat="1" ht="50" customHeight="1" spans="1:25">
      <c r="A294" s="18">
        <v>289</v>
      </c>
      <c r="B294" s="18" t="s">
        <v>80</v>
      </c>
      <c r="C294" s="18" t="s">
        <v>81</v>
      </c>
      <c r="D294" s="18" t="s">
        <v>98</v>
      </c>
      <c r="E294" s="18" t="s">
        <v>1185</v>
      </c>
      <c r="F294" s="18" t="s">
        <v>1247</v>
      </c>
      <c r="G294" s="18" t="s">
        <v>1248</v>
      </c>
      <c r="H294" s="18" t="s">
        <v>1249</v>
      </c>
      <c r="I294" s="18" t="s">
        <v>1247</v>
      </c>
      <c r="J294" s="20">
        <v>45717</v>
      </c>
      <c r="K294" s="20">
        <v>45962</v>
      </c>
      <c r="L294" s="18" t="s">
        <v>1247</v>
      </c>
      <c r="M294" s="18" t="s">
        <v>1250</v>
      </c>
      <c r="N294" s="18">
        <v>11</v>
      </c>
      <c r="O294" s="18">
        <v>8</v>
      </c>
      <c r="P294" s="18">
        <f t="shared" si="5"/>
        <v>3</v>
      </c>
      <c r="Q294" s="18">
        <v>1</v>
      </c>
      <c r="R294" s="18">
        <v>210</v>
      </c>
      <c r="S294" s="18">
        <v>860</v>
      </c>
      <c r="T294" s="18">
        <v>1</v>
      </c>
      <c r="U294" s="18">
        <v>25</v>
      </c>
      <c r="V294" s="18">
        <v>65</v>
      </c>
      <c r="W294" s="18" t="s">
        <v>1189</v>
      </c>
      <c r="X294" s="18" t="s">
        <v>1190</v>
      </c>
      <c r="Y294" s="18"/>
    </row>
    <row r="295" s="3" customFormat="1" ht="50" customHeight="1" spans="1:25">
      <c r="A295" s="18">
        <v>290</v>
      </c>
      <c r="B295" s="18" t="s">
        <v>80</v>
      </c>
      <c r="C295" s="18" t="s">
        <v>81</v>
      </c>
      <c r="D295" s="18" t="s">
        <v>98</v>
      </c>
      <c r="E295" s="18" t="s">
        <v>1185</v>
      </c>
      <c r="F295" s="18" t="s">
        <v>1251</v>
      </c>
      <c r="G295" s="18" t="s">
        <v>1252</v>
      </c>
      <c r="H295" s="18" t="s">
        <v>101</v>
      </c>
      <c r="I295" s="18" t="s">
        <v>1251</v>
      </c>
      <c r="J295" s="20">
        <v>45689</v>
      </c>
      <c r="K295" s="20">
        <v>45992</v>
      </c>
      <c r="L295" s="18" t="s">
        <v>1251</v>
      </c>
      <c r="M295" s="18" t="s">
        <v>1253</v>
      </c>
      <c r="N295" s="18">
        <v>13</v>
      </c>
      <c r="O295" s="18">
        <v>12</v>
      </c>
      <c r="P295" s="18">
        <f t="shared" si="5"/>
        <v>1</v>
      </c>
      <c r="Q295" s="18">
        <v>1</v>
      </c>
      <c r="R295" s="18">
        <v>50</v>
      </c>
      <c r="S295" s="18">
        <v>160</v>
      </c>
      <c r="T295" s="18">
        <v>1</v>
      </c>
      <c r="U295" s="18">
        <v>10</v>
      </c>
      <c r="V295" s="18">
        <v>30</v>
      </c>
      <c r="W295" s="18" t="s">
        <v>1189</v>
      </c>
      <c r="X295" s="18" t="s">
        <v>1190</v>
      </c>
      <c r="Y295" s="18"/>
    </row>
    <row r="296" s="3" customFormat="1" ht="50" customHeight="1" spans="1:25">
      <c r="A296" s="18">
        <v>291</v>
      </c>
      <c r="B296" s="18" t="s">
        <v>80</v>
      </c>
      <c r="C296" s="18" t="s">
        <v>81</v>
      </c>
      <c r="D296" s="18" t="s">
        <v>90</v>
      </c>
      <c r="E296" s="18" t="s">
        <v>1185</v>
      </c>
      <c r="F296" s="18" t="s">
        <v>1251</v>
      </c>
      <c r="G296" s="18" t="s">
        <v>1192</v>
      </c>
      <c r="H296" s="18" t="s">
        <v>101</v>
      </c>
      <c r="I296" s="18" t="s">
        <v>1251</v>
      </c>
      <c r="J296" s="20">
        <v>45689</v>
      </c>
      <c r="K296" s="20">
        <v>45962</v>
      </c>
      <c r="L296" s="18" t="s">
        <v>1251</v>
      </c>
      <c r="M296" s="18" t="s">
        <v>1193</v>
      </c>
      <c r="N296" s="18">
        <v>13</v>
      </c>
      <c r="O296" s="18">
        <v>10</v>
      </c>
      <c r="P296" s="18">
        <f t="shared" si="5"/>
        <v>3</v>
      </c>
      <c r="Q296" s="18">
        <v>1</v>
      </c>
      <c r="R296" s="18">
        <v>50</v>
      </c>
      <c r="S296" s="18">
        <v>260</v>
      </c>
      <c r="T296" s="18">
        <v>1</v>
      </c>
      <c r="U296" s="18">
        <v>25</v>
      </c>
      <c r="V296" s="18">
        <v>60</v>
      </c>
      <c r="W296" s="18" t="s">
        <v>1189</v>
      </c>
      <c r="X296" s="18" t="s">
        <v>1190</v>
      </c>
      <c r="Y296" s="18"/>
    </row>
    <row r="297" s="3" customFormat="1" ht="50" customHeight="1" spans="1:25">
      <c r="A297" s="18">
        <v>292</v>
      </c>
      <c r="B297" s="18" t="s">
        <v>80</v>
      </c>
      <c r="C297" s="18" t="s">
        <v>81</v>
      </c>
      <c r="D297" s="18" t="s">
        <v>955</v>
      </c>
      <c r="E297" s="18" t="s">
        <v>1185</v>
      </c>
      <c r="F297" s="18" t="s">
        <v>1254</v>
      </c>
      <c r="G297" s="18" t="s">
        <v>1255</v>
      </c>
      <c r="H297" s="18" t="s">
        <v>101</v>
      </c>
      <c r="I297" s="18" t="s">
        <v>1254</v>
      </c>
      <c r="J297" s="20">
        <v>45658</v>
      </c>
      <c r="K297" s="20">
        <v>45962</v>
      </c>
      <c r="L297" s="18" t="s">
        <v>1254</v>
      </c>
      <c r="M297" s="18" t="s">
        <v>1256</v>
      </c>
      <c r="N297" s="18">
        <v>45</v>
      </c>
      <c r="O297" s="18">
        <v>30</v>
      </c>
      <c r="P297" s="18">
        <f t="shared" si="5"/>
        <v>15</v>
      </c>
      <c r="Q297" s="18">
        <v>1</v>
      </c>
      <c r="R297" s="18">
        <v>60</v>
      </c>
      <c r="S297" s="18">
        <v>720</v>
      </c>
      <c r="T297" s="18">
        <v>1</v>
      </c>
      <c r="U297" s="18">
        <v>20</v>
      </c>
      <c r="V297" s="18">
        <v>60</v>
      </c>
      <c r="W297" s="18" t="s">
        <v>1189</v>
      </c>
      <c r="X297" s="18" t="s">
        <v>1190</v>
      </c>
      <c r="Y297" s="18"/>
    </row>
    <row r="298" s="3" customFormat="1" ht="50" customHeight="1" spans="1:25">
      <c r="A298" s="18">
        <v>293</v>
      </c>
      <c r="B298" s="18" t="s">
        <v>80</v>
      </c>
      <c r="C298" s="18" t="s">
        <v>81</v>
      </c>
      <c r="D298" s="18" t="s">
        <v>98</v>
      </c>
      <c r="E298" s="18" t="s">
        <v>1185</v>
      </c>
      <c r="F298" s="18" t="s">
        <v>1254</v>
      </c>
      <c r="G298" s="18" t="s">
        <v>1257</v>
      </c>
      <c r="H298" s="18" t="s">
        <v>101</v>
      </c>
      <c r="I298" s="18" t="s">
        <v>1254</v>
      </c>
      <c r="J298" s="20">
        <v>45748</v>
      </c>
      <c r="K298" s="20">
        <v>45870</v>
      </c>
      <c r="L298" s="18" t="s">
        <v>1254</v>
      </c>
      <c r="M298" s="18" t="s">
        <v>1258</v>
      </c>
      <c r="N298" s="18">
        <v>17</v>
      </c>
      <c r="O298" s="18">
        <v>7</v>
      </c>
      <c r="P298" s="18">
        <f t="shared" si="5"/>
        <v>10</v>
      </c>
      <c r="Q298" s="18">
        <v>2</v>
      </c>
      <c r="R298" s="18">
        <v>192</v>
      </c>
      <c r="S298" s="18">
        <v>810</v>
      </c>
      <c r="T298" s="18">
        <v>2</v>
      </c>
      <c r="U298" s="18">
        <v>10</v>
      </c>
      <c r="V298" s="18">
        <v>33</v>
      </c>
      <c r="W298" s="18" t="s">
        <v>1189</v>
      </c>
      <c r="X298" s="18" t="s">
        <v>1190</v>
      </c>
      <c r="Y298" s="18"/>
    </row>
    <row r="299" s="3" customFormat="1" ht="50" customHeight="1" spans="1:25">
      <c r="A299" s="18">
        <v>294</v>
      </c>
      <c r="B299" s="42" t="s">
        <v>80</v>
      </c>
      <c r="C299" s="42" t="s">
        <v>238</v>
      </c>
      <c r="D299" s="42" t="s">
        <v>1259</v>
      </c>
      <c r="E299" s="18" t="s">
        <v>660</v>
      </c>
      <c r="F299" s="18" t="s">
        <v>1260</v>
      </c>
      <c r="G299" s="18" t="s">
        <v>1261</v>
      </c>
      <c r="H299" s="18" t="s">
        <v>101</v>
      </c>
      <c r="I299" s="18" t="s">
        <v>709</v>
      </c>
      <c r="J299" s="58" t="s">
        <v>1262</v>
      </c>
      <c r="K299" s="58" t="s">
        <v>1263</v>
      </c>
      <c r="L299" s="18" t="s">
        <v>677</v>
      </c>
      <c r="M299" s="18" t="s">
        <v>1264</v>
      </c>
      <c r="N299" s="18">
        <v>20.05</v>
      </c>
      <c r="O299" s="18">
        <v>20.05</v>
      </c>
      <c r="P299" s="18">
        <f t="shared" si="5"/>
        <v>0</v>
      </c>
      <c r="Q299" s="44">
        <v>1</v>
      </c>
      <c r="R299" s="44">
        <v>959</v>
      </c>
      <c r="S299" s="44">
        <v>1838</v>
      </c>
      <c r="T299" s="44">
        <v>1</v>
      </c>
      <c r="U299" s="44">
        <v>19</v>
      </c>
      <c r="V299" s="44">
        <v>39</v>
      </c>
      <c r="W299" s="18" t="s">
        <v>1265</v>
      </c>
      <c r="X299" s="18" t="s">
        <v>666</v>
      </c>
      <c r="Y299" s="18"/>
    </row>
    <row r="300" s="3" customFormat="1" ht="50" customHeight="1" spans="1:25">
      <c r="A300" s="18">
        <v>295</v>
      </c>
      <c r="B300" s="18" t="s">
        <v>80</v>
      </c>
      <c r="C300" s="18" t="s">
        <v>81</v>
      </c>
      <c r="D300" s="18" t="s">
        <v>146</v>
      </c>
      <c r="E300" s="18" t="s">
        <v>1185</v>
      </c>
      <c r="F300" s="18" t="s">
        <v>1185</v>
      </c>
      <c r="G300" s="18" t="s">
        <v>146</v>
      </c>
      <c r="H300" s="18" t="s">
        <v>176</v>
      </c>
      <c r="I300" s="18" t="s">
        <v>1185</v>
      </c>
      <c r="J300" s="20">
        <v>45717</v>
      </c>
      <c r="K300" s="20">
        <v>45809</v>
      </c>
      <c r="L300" s="18" t="s">
        <v>1185</v>
      </c>
      <c r="M300" s="18" t="s">
        <v>1266</v>
      </c>
      <c r="N300" s="18">
        <v>39</v>
      </c>
      <c r="O300" s="18">
        <v>37</v>
      </c>
      <c r="P300" s="18">
        <f t="shared" si="5"/>
        <v>2</v>
      </c>
      <c r="Q300" s="18">
        <v>1</v>
      </c>
      <c r="R300" s="18">
        <v>30</v>
      </c>
      <c r="S300" s="18">
        <v>45</v>
      </c>
      <c r="T300" s="18">
        <v>1</v>
      </c>
      <c r="U300" s="18">
        <v>20</v>
      </c>
      <c r="V300" s="18">
        <v>30</v>
      </c>
      <c r="W300" s="18" t="s">
        <v>1267</v>
      </c>
      <c r="X300" s="18" t="s">
        <v>1190</v>
      </c>
      <c r="Y300" s="18"/>
    </row>
    <row r="301" s="3" customFormat="1" ht="50" customHeight="1" spans="1:25">
      <c r="A301" s="18">
        <v>296</v>
      </c>
      <c r="B301" s="18" t="s">
        <v>160</v>
      </c>
      <c r="C301" s="18" t="s">
        <v>161</v>
      </c>
      <c r="D301" s="18" t="s">
        <v>162</v>
      </c>
      <c r="E301" s="18" t="s">
        <v>1185</v>
      </c>
      <c r="F301" s="18" t="s">
        <v>1186</v>
      </c>
      <c r="G301" s="18" t="s">
        <v>1268</v>
      </c>
      <c r="H301" s="18" t="s">
        <v>101</v>
      </c>
      <c r="I301" s="18" t="s">
        <v>1186</v>
      </c>
      <c r="J301" s="18" t="s">
        <v>186</v>
      </c>
      <c r="K301" s="18" t="s">
        <v>186</v>
      </c>
      <c r="L301" s="18" t="s">
        <v>1186</v>
      </c>
      <c r="M301" s="18" t="s">
        <v>1269</v>
      </c>
      <c r="N301" s="18">
        <v>5</v>
      </c>
      <c r="O301" s="18">
        <v>5</v>
      </c>
      <c r="P301" s="18">
        <f t="shared" si="5"/>
        <v>0</v>
      </c>
      <c r="Q301" s="18">
        <v>1</v>
      </c>
      <c r="R301" s="18">
        <v>56</v>
      </c>
      <c r="S301" s="18">
        <v>150</v>
      </c>
      <c r="T301" s="18">
        <v>1</v>
      </c>
      <c r="U301" s="18">
        <v>56</v>
      </c>
      <c r="V301" s="18">
        <v>150</v>
      </c>
      <c r="W301" s="18" t="s">
        <v>1270</v>
      </c>
      <c r="X301" s="18" t="s">
        <v>1190</v>
      </c>
      <c r="Y301" s="18"/>
    </row>
    <row r="302" s="3" customFormat="1" ht="50" customHeight="1" spans="1:25">
      <c r="A302" s="18">
        <v>297</v>
      </c>
      <c r="B302" s="18" t="s">
        <v>160</v>
      </c>
      <c r="C302" s="18" t="s">
        <v>161</v>
      </c>
      <c r="D302" s="18" t="s">
        <v>162</v>
      </c>
      <c r="E302" s="18" t="s">
        <v>1185</v>
      </c>
      <c r="F302" s="18" t="s">
        <v>1199</v>
      </c>
      <c r="G302" s="18" t="s">
        <v>1271</v>
      </c>
      <c r="H302" s="18" t="s">
        <v>101</v>
      </c>
      <c r="I302" s="18" t="s">
        <v>1199</v>
      </c>
      <c r="J302" s="18" t="s">
        <v>186</v>
      </c>
      <c r="K302" s="18" t="s">
        <v>186</v>
      </c>
      <c r="L302" s="18" t="s">
        <v>1199</v>
      </c>
      <c r="M302" s="18" t="s">
        <v>1272</v>
      </c>
      <c r="N302" s="18">
        <v>17</v>
      </c>
      <c r="O302" s="18">
        <v>15</v>
      </c>
      <c r="P302" s="18">
        <f t="shared" si="5"/>
        <v>2</v>
      </c>
      <c r="Q302" s="18">
        <v>1</v>
      </c>
      <c r="R302" s="18">
        <v>56</v>
      </c>
      <c r="S302" s="18">
        <v>150</v>
      </c>
      <c r="T302" s="18">
        <v>1</v>
      </c>
      <c r="U302" s="18">
        <v>56</v>
      </c>
      <c r="V302" s="18">
        <v>150</v>
      </c>
      <c r="W302" s="18" t="s">
        <v>1270</v>
      </c>
      <c r="X302" s="18" t="s">
        <v>1190</v>
      </c>
      <c r="Y302" s="18"/>
    </row>
    <row r="303" s="3" customFormat="1" ht="50" customHeight="1" spans="1:25">
      <c r="A303" s="18">
        <v>298</v>
      </c>
      <c r="B303" s="18" t="s">
        <v>160</v>
      </c>
      <c r="C303" s="18" t="s">
        <v>161</v>
      </c>
      <c r="D303" s="18" t="s">
        <v>162</v>
      </c>
      <c r="E303" s="18" t="s">
        <v>1185</v>
      </c>
      <c r="F303" s="18" t="s">
        <v>1207</v>
      </c>
      <c r="G303" s="18" t="s">
        <v>1273</v>
      </c>
      <c r="H303" s="18" t="s">
        <v>101</v>
      </c>
      <c r="I303" s="18" t="s">
        <v>1207</v>
      </c>
      <c r="J303" s="18" t="s">
        <v>186</v>
      </c>
      <c r="K303" s="18" t="s">
        <v>186</v>
      </c>
      <c r="L303" s="18" t="s">
        <v>1207</v>
      </c>
      <c r="M303" s="18" t="s">
        <v>1274</v>
      </c>
      <c r="N303" s="18">
        <v>10</v>
      </c>
      <c r="O303" s="18">
        <v>10</v>
      </c>
      <c r="P303" s="18">
        <f t="shared" si="5"/>
        <v>0</v>
      </c>
      <c r="Q303" s="18">
        <v>1</v>
      </c>
      <c r="R303" s="18">
        <v>110</v>
      </c>
      <c r="S303" s="18">
        <v>510</v>
      </c>
      <c r="T303" s="18"/>
      <c r="U303" s="18">
        <v>7</v>
      </c>
      <c r="V303" s="18">
        <v>14</v>
      </c>
      <c r="W303" s="18" t="s">
        <v>1270</v>
      </c>
      <c r="X303" s="18" t="s">
        <v>1190</v>
      </c>
      <c r="Y303" s="18"/>
    </row>
    <row r="304" s="3" customFormat="1" ht="50" customHeight="1" spans="1:25">
      <c r="A304" s="18">
        <v>299</v>
      </c>
      <c r="B304" s="18" t="s">
        <v>160</v>
      </c>
      <c r="C304" s="18" t="s">
        <v>161</v>
      </c>
      <c r="D304" s="18" t="s">
        <v>162</v>
      </c>
      <c r="E304" s="18" t="s">
        <v>1185</v>
      </c>
      <c r="F304" s="18" t="s">
        <v>1213</v>
      </c>
      <c r="G304" s="18" t="s">
        <v>1275</v>
      </c>
      <c r="H304" s="18" t="s">
        <v>101</v>
      </c>
      <c r="I304" s="18" t="s">
        <v>1213</v>
      </c>
      <c r="J304" s="18" t="s">
        <v>186</v>
      </c>
      <c r="K304" s="18" t="s">
        <v>186</v>
      </c>
      <c r="L304" s="18" t="s">
        <v>1213</v>
      </c>
      <c r="M304" s="18" t="s">
        <v>1276</v>
      </c>
      <c r="N304" s="18">
        <v>8</v>
      </c>
      <c r="O304" s="18">
        <v>5</v>
      </c>
      <c r="P304" s="18">
        <f t="shared" si="5"/>
        <v>3</v>
      </c>
      <c r="Q304" s="18">
        <v>1</v>
      </c>
      <c r="R304" s="18">
        <v>200</v>
      </c>
      <c r="S304" s="18">
        <v>600</v>
      </c>
      <c r="T304" s="18"/>
      <c r="U304" s="18">
        <v>5</v>
      </c>
      <c r="V304" s="18">
        <v>12</v>
      </c>
      <c r="W304" s="18" t="s">
        <v>1270</v>
      </c>
      <c r="X304" s="18" t="s">
        <v>1190</v>
      </c>
      <c r="Y304" s="18"/>
    </row>
    <row r="305" s="3" customFormat="1" ht="50" customHeight="1" spans="1:25">
      <c r="A305" s="18">
        <v>300</v>
      </c>
      <c r="B305" s="18" t="s">
        <v>160</v>
      </c>
      <c r="C305" s="18" t="s">
        <v>161</v>
      </c>
      <c r="D305" s="18" t="s">
        <v>162</v>
      </c>
      <c r="E305" s="18" t="s">
        <v>1185</v>
      </c>
      <c r="F305" s="18" t="s">
        <v>1215</v>
      </c>
      <c r="G305" s="18" t="s">
        <v>1277</v>
      </c>
      <c r="H305" s="18" t="s">
        <v>101</v>
      </c>
      <c r="I305" s="18" t="s">
        <v>1215</v>
      </c>
      <c r="J305" s="20">
        <v>45778</v>
      </c>
      <c r="K305" s="20">
        <v>45992</v>
      </c>
      <c r="L305" s="18" t="s">
        <v>1215</v>
      </c>
      <c r="M305" s="18" t="s">
        <v>1278</v>
      </c>
      <c r="N305" s="18">
        <v>8</v>
      </c>
      <c r="O305" s="18">
        <v>5</v>
      </c>
      <c r="P305" s="18">
        <f t="shared" si="5"/>
        <v>3</v>
      </c>
      <c r="Q305" s="18">
        <v>1</v>
      </c>
      <c r="R305" s="18">
        <v>155</v>
      </c>
      <c r="S305" s="18">
        <v>386</v>
      </c>
      <c r="T305" s="18">
        <v>0</v>
      </c>
      <c r="U305" s="18">
        <v>5</v>
      </c>
      <c r="V305" s="18">
        <v>18</v>
      </c>
      <c r="W305" s="18" t="s">
        <v>1270</v>
      </c>
      <c r="X305" s="18" t="s">
        <v>1190</v>
      </c>
      <c r="Y305" s="18"/>
    </row>
    <row r="306" s="3" customFormat="1" ht="50" customHeight="1" spans="1:25">
      <c r="A306" s="18">
        <v>301</v>
      </c>
      <c r="B306" s="18" t="s">
        <v>160</v>
      </c>
      <c r="C306" s="18" t="s">
        <v>161</v>
      </c>
      <c r="D306" s="18" t="s">
        <v>162</v>
      </c>
      <c r="E306" s="18" t="s">
        <v>1185</v>
      </c>
      <c r="F306" s="18" t="s">
        <v>1219</v>
      </c>
      <c r="G306" s="18" t="s">
        <v>1279</v>
      </c>
      <c r="H306" s="18" t="s">
        <v>101</v>
      </c>
      <c r="I306" s="18" t="s">
        <v>1219</v>
      </c>
      <c r="J306" s="20">
        <v>45778</v>
      </c>
      <c r="K306" s="20">
        <v>45992</v>
      </c>
      <c r="L306" s="18" t="s">
        <v>1219</v>
      </c>
      <c r="M306" s="18" t="s">
        <v>1280</v>
      </c>
      <c r="N306" s="18">
        <v>5</v>
      </c>
      <c r="O306" s="18">
        <v>5</v>
      </c>
      <c r="P306" s="18">
        <f t="shared" si="5"/>
        <v>0</v>
      </c>
      <c r="Q306" s="18">
        <v>1</v>
      </c>
      <c r="R306" s="18">
        <v>134</v>
      </c>
      <c r="S306" s="18">
        <v>320</v>
      </c>
      <c r="T306" s="18">
        <v>0</v>
      </c>
      <c r="U306" s="18">
        <v>17</v>
      </c>
      <c r="V306" s="18">
        <v>32</v>
      </c>
      <c r="W306" s="18" t="s">
        <v>1270</v>
      </c>
      <c r="X306" s="18" t="s">
        <v>1190</v>
      </c>
      <c r="Y306" s="18"/>
    </row>
    <row r="307" s="3" customFormat="1" ht="50" customHeight="1" spans="1:25">
      <c r="A307" s="18">
        <v>302</v>
      </c>
      <c r="B307" s="18" t="s">
        <v>160</v>
      </c>
      <c r="C307" s="18" t="s">
        <v>161</v>
      </c>
      <c r="D307" s="18" t="s">
        <v>162</v>
      </c>
      <c r="E307" s="18" t="s">
        <v>1185</v>
      </c>
      <c r="F307" s="18" t="s">
        <v>1229</v>
      </c>
      <c r="G307" s="18" t="s">
        <v>1281</v>
      </c>
      <c r="H307" s="18" t="s">
        <v>101</v>
      </c>
      <c r="I307" s="18" t="s">
        <v>1233</v>
      </c>
      <c r="J307" s="20">
        <v>45778</v>
      </c>
      <c r="K307" s="20">
        <v>45992</v>
      </c>
      <c r="L307" s="18" t="s">
        <v>1229</v>
      </c>
      <c r="M307" s="18" t="s">
        <v>1282</v>
      </c>
      <c r="N307" s="18">
        <v>5</v>
      </c>
      <c r="O307" s="18">
        <v>5</v>
      </c>
      <c r="P307" s="18">
        <f t="shared" si="5"/>
        <v>0</v>
      </c>
      <c r="Q307" s="18">
        <v>1</v>
      </c>
      <c r="R307" s="18">
        <v>184</v>
      </c>
      <c r="S307" s="18">
        <v>342</v>
      </c>
      <c r="T307" s="18">
        <v>0</v>
      </c>
      <c r="U307" s="18">
        <v>11</v>
      </c>
      <c r="V307" s="18">
        <v>38</v>
      </c>
      <c r="W307" s="18" t="s">
        <v>1270</v>
      </c>
      <c r="X307" s="18" t="s">
        <v>1190</v>
      </c>
      <c r="Y307" s="18"/>
    </row>
    <row r="308" s="3" customFormat="1" ht="50" customHeight="1" spans="1:25">
      <c r="A308" s="18">
        <v>303</v>
      </c>
      <c r="B308" s="18" t="s">
        <v>160</v>
      </c>
      <c r="C308" s="18" t="s">
        <v>161</v>
      </c>
      <c r="D308" s="18" t="s">
        <v>162</v>
      </c>
      <c r="E308" s="18" t="s">
        <v>1185</v>
      </c>
      <c r="F308" s="18" t="s">
        <v>1236</v>
      </c>
      <c r="G308" s="18" t="s">
        <v>1283</v>
      </c>
      <c r="H308" s="18" t="s">
        <v>101</v>
      </c>
      <c r="I308" s="18" t="s">
        <v>1236</v>
      </c>
      <c r="J308" s="20">
        <v>45778</v>
      </c>
      <c r="K308" s="20">
        <v>45992</v>
      </c>
      <c r="L308" s="18" t="s">
        <v>1236</v>
      </c>
      <c r="M308" s="18" t="s">
        <v>1284</v>
      </c>
      <c r="N308" s="18">
        <v>9</v>
      </c>
      <c r="O308" s="18">
        <v>6</v>
      </c>
      <c r="P308" s="18">
        <f t="shared" si="5"/>
        <v>3</v>
      </c>
      <c r="Q308" s="18">
        <v>1</v>
      </c>
      <c r="R308" s="18">
        <v>86</v>
      </c>
      <c r="S308" s="18">
        <v>344</v>
      </c>
      <c r="T308" s="18">
        <v>1</v>
      </c>
      <c r="U308" s="18">
        <v>8</v>
      </c>
      <c r="V308" s="18">
        <v>24</v>
      </c>
      <c r="W308" s="18" t="s">
        <v>1270</v>
      </c>
      <c r="X308" s="18" t="s">
        <v>1190</v>
      </c>
      <c r="Y308" s="18"/>
    </row>
    <row r="309" s="3" customFormat="1" ht="50" customHeight="1" spans="1:25">
      <c r="A309" s="18">
        <v>304</v>
      </c>
      <c r="B309" s="18" t="s">
        <v>80</v>
      </c>
      <c r="C309" s="18" t="s">
        <v>90</v>
      </c>
      <c r="D309" s="18" t="s">
        <v>91</v>
      </c>
      <c r="E309" s="18" t="s">
        <v>1185</v>
      </c>
      <c r="F309" s="18" t="s">
        <v>1247</v>
      </c>
      <c r="G309" s="18" t="s">
        <v>1285</v>
      </c>
      <c r="H309" s="18" t="s">
        <v>101</v>
      </c>
      <c r="I309" s="18" t="s">
        <v>1247</v>
      </c>
      <c r="J309" s="20">
        <v>45778</v>
      </c>
      <c r="K309" s="20">
        <v>45992</v>
      </c>
      <c r="L309" s="18" t="s">
        <v>1247</v>
      </c>
      <c r="M309" s="18" t="s">
        <v>1286</v>
      </c>
      <c r="N309" s="18">
        <v>8</v>
      </c>
      <c r="O309" s="18">
        <v>5</v>
      </c>
      <c r="P309" s="18">
        <f t="shared" si="5"/>
        <v>3</v>
      </c>
      <c r="Q309" s="18">
        <v>1</v>
      </c>
      <c r="R309" s="18">
        <v>47</v>
      </c>
      <c r="S309" s="18">
        <v>188</v>
      </c>
      <c r="T309" s="18">
        <v>1</v>
      </c>
      <c r="U309" s="18">
        <v>3</v>
      </c>
      <c r="V309" s="18">
        <v>12</v>
      </c>
      <c r="W309" s="18" t="s">
        <v>1189</v>
      </c>
      <c r="X309" s="18" t="s">
        <v>1190</v>
      </c>
      <c r="Y309" s="18"/>
    </row>
    <row r="310" s="3" customFormat="1" ht="50" customHeight="1" spans="1:25">
      <c r="A310" s="18">
        <v>305</v>
      </c>
      <c r="B310" s="18" t="s">
        <v>160</v>
      </c>
      <c r="C310" s="18" t="s">
        <v>161</v>
      </c>
      <c r="D310" s="18" t="s">
        <v>513</v>
      </c>
      <c r="E310" s="18" t="s">
        <v>1185</v>
      </c>
      <c r="F310" s="18" t="s">
        <v>1185</v>
      </c>
      <c r="G310" s="18" t="s">
        <v>1287</v>
      </c>
      <c r="H310" s="18" t="s">
        <v>101</v>
      </c>
      <c r="I310" s="18" t="s">
        <v>1185</v>
      </c>
      <c r="J310" s="20">
        <v>45778</v>
      </c>
      <c r="K310" s="20">
        <v>45992</v>
      </c>
      <c r="L310" s="18" t="s">
        <v>1185</v>
      </c>
      <c r="M310" s="18" t="s">
        <v>1288</v>
      </c>
      <c r="N310" s="18">
        <v>5</v>
      </c>
      <c r="O310" s="18">
        <v>5</v>
      </c>
      <c r="P310" s="18">
        <f t="shared" si="5"/>
        <v>0</v>
      </c>
      <c r="Q310" s="18">
        <v>2</v>
      </c>
      <c r="R310" s="18">
        <v>72</v>
      </c>
      <c r="S310" s="18">
        <v>204</v>
      </c>
      <c r="T310" s="18">
        <v>2</v>
      </c>
      <c r="U310" s="18">
        <v>72</v>
      </c>
      <c r="V310" s="18">
        <v>204</v>
      </c>
      <c r="W310" s="18" t="s">
        <v>1289</v>
      </c>
      <c r="X310" s="18" t="s">
        <v>1290</v>
      </c>
      <c r="Y310" s="18"/>
    </row>
    <row r="311" s="4" customFormat="1" ht="50" customHeight="1" spans="1:25">
      <c r="A311" s="18">
        <v>306</v>
      </c>
      <c r="B311" s="18" t="s">
        <v>80</v>
      </c>
      <c r="C311" s="18" t="s">
        <v>81</v>
      </c>
      <c r="D311" s="18" t="s">
        <v>98</v>
      </c>
      <c r="E311" s="18" t="s">
        <v>1291</v>
      </c>
      <c r="F311" s="18" t="s">
        <v>1292</v>
      </c>
      <c r="G311" s="18" t="s">
        <v>1293</v>
      </c>
      <c r="H311" s="18" t="s">
        <v>101</v>
      </c>
      <c r="I311" s="18" t="s">
        <v>1294</v>
      </c>
      <c r="J311" s="18">
        <v>2025.3</v>
      </c>
      <c r="K311" s="18">
        <v>2025.5</v>
      </c>
      <c r="L311" s="18" t="s">
        <v>1292</v>
      </c>
      <c r="M311" s="18" t="s">
        <v>1295</v>
      </c>
      <c r="N311" s="18">
        <v>80</v>
      </c>
      <c r="O311" s="18">
        <v>50</v>
      </c>
      <c r="P311" s="18">
        <f t="shared" si="5"/>
        <v>30</v>
      </c>
      <c r="Q311" s="18">
        <v>1</v>
      </c>
      <c r="R311" s="18">
        <v>128</v>
      </c>
      <c r="S311" s="18">
        <v>365</v>
      </c>
      <c r="T311" s="18">
        <v>0</v>
      </c>
      <c r="U311" s="18">
        <v>18</v>
      </c>
      <c r="V311" s="18">
        <v>47</v>
      </c>
      <c r="W311" s="18" t="s">
        <v>1296</v>
      </c>
      <c r="X311" s="18" t="s">
        <v>1297</v>
      </c>
      <c r="Y311" s="18"/>
    </row>
    <row r="312" s="4" customFormat="1" ht="50" customHeight="1" spans="1:25">
      <c r="A312" s="18">
        <v>307</v>
      </c>
      <c r="B312" s="18" t="s">
        <v>80</v>
      </c>
      <c r="C312" s="18" t="s">
        <v>81</v>
      </c>
      <c r="D312" s="18" t="s">
        <v>98</v>
      </c>
      <c r="E312" s="18" t="s">
        <v>1291</v>
      </c>
      <c r="F312" s="18" t="s">
        <v>1292</v>
      </c>
      <c r="G312" s="18" t="s">
        <v>1298</v>
      </c>
      <c r="H312" s="18" t="s">
        <v>101</v>
      </c>
      <c r="I312" s="18" t="s">
        <v>1294</v>
      </c>
      <c r="J312" s="18">
        <v>2025.3</v>
      </c>
      <c r="K312" s="18">
        <v>2025.5</v>
      </c>
      <c r="L312" s="18" t="s">
        <v>1292</v>
      </c>
      <c r="M312" s="18" t="s">
        <v>1299</v>
      </c>
      <c r="N312" s="18">
        <v>110</v>
      </c>
      <c r="O312" s="18">
        <v>70</v>
      </c>
      <c r="P312" s="18">
        <f t="shared" si="5"/>
        <v>40</v>
      </c>
      <c r="Q312" s="18">
        <v>1</v>
      </c>
      <c r="R312" s="18">
        <v>96</v>
      </c>
      <c r="S312" s="18">
        <v>658</v>
      </c>
      <c r="T312" s="18">
        <v>0</v>
      </c>
      <c r="U312" s="18">
        <v>11</v>
      </c>
      <c r="V312" s="18">
        <v>24</v>
      </c>
      <c r="W312" s="18" t="s">
        <v>1300</v>
      </c>
      <c r="X312" s="18" t="s">
        <v>1297</v>
      </c>
      <c r="Y312" s="18"/>
    </row>
    <row r="313" s="4" customFormat="1" ht="50" customHeight="1" spans="1:25">
      <c r="A313" s="18">
        <v>308</v>
      </c>
      <c r="B313" s="18" t="s">
        <v>80</v>
      </c>
      <c r="C313" s="18" t="s">
        <v>238</v>
      </c>
      <c r="D313" s="18" t="s">
        <v>239</v>
      </c>
      <c r="E313" s="18" t="s">
        <v>1291</v>
      </c>
      <c r="F313" s="18" t="s">
        <v>1301</v>
      </c>
      <c r="G313" s="18" t="s">
        <v>1302</v>
      </c>
      <c r="H313" s="18" t="s">
        <v>101</v>
      </c>
      <c r="I313" s="18" t="s">
        <v>1294</v>
      </c>
      <c r="J313" s="19">
        <v>202501</v>
      </c>
      <c r="K313" s="18">
        <v>20250201</v>
      </c>
      <c r="L313" s="18" t="s">
        <v>1301</v>
      </c>
      <c r="M313" s="18" t="s">
        <v>1303</v>
      </c>
      <c r="N313" s="18">
        <v>500</v>
      </c>
      <c r="O313" s="18">
        <v>150</v>
      </c>
      <c r="P313" s="18">
        <f t="shared" si="5"/>
        <v>350</v>
      </c>
      <c r="Q313" s="18">
        <v>1</v>
      </c>
      <c r="R313" s="18" t="s">
        <v>1304</v>
      </c>
      <c r="S313" s="18" t="s">
        <v>1305</v>
      </c>
      <c r="T313" s="18">
        <v>1</v>
      </c>
      <c r="U313" s="18">
        <v>16</v>
      </c>
      <c r="V313" s="18">
        <v>48</v>
      </c>
      <c r="W313" s="18" t="s">
        <v>1306</v>
      </c>
      <c r="X313" s="18" t="s">
        <v>1307</v>
      </c>
      <c r="Y313" s="18"/>
    </row>
    <row r="314" s="4" customFormat="1" ht="50" customHeight="1" spans="1:25">
      <c r="A314" s="18">
        <v>309</v>
      </c>
      <c r="B314" s="18" t="s">
        <v>80</v>
      </c>
      <c r="C314" s="18" t="s">
        <v>238</v>
      </c>
      <c r="D314" s="18" t="s">
        <v>239</v>
      </c>
      <c r="E314" s="18" t="s">
        <v>1291</v>
      </c>
      <c r="F314" s="18" t="s">
        <v>1301</v>
      </c>
      <c r="G314" s="18" t="s">
        <v>1308</v>
      </c>
      <c r="H314" s="18" t="s">
        <v>101</v>
      </c>
      <c r="I314" s="18" t="s">
        <v>1294</v>
      </c>
      <c r="J314" s="19">
        <v>202501</v>
      </c>
      <c r="K314" s="18">
        <v>2025.5</v>
      </c>
      <c r="L314" s="18" t="s">
        <v>1301</v>
      </c>
      <c r="M314" s="18" t="s">
        <v>1309</v>
      </c>
      <c r="N314" s="18">
        <v>200</v>
      </c>
      <c r="O314" s="18">
        <v>80</v>
      </c>
      <c r="P314" s="18">
        <f t="shared" si="5"/>
        <v>120</v>
      </c>
      <c r="Q314" s="18">
        <v>1</v>
      </c>
      <c r="R314" s="18" t="s">
        <v>1310</v>
      </c>
      <c r="S314" s="18" t="s">
        <v>1311</v>
      </c>
      <c r="T314" s="18">
        <v>1</v>
      </c>
      <c r="U314" s="18">
        <v>10</v>
      </c>
      <c r="V314" s="18">
        <v>23</v>
      </c>
      <c r="W314" s="18" t="s">
        <v>1312</v>
      </c>
      <c r="X314" s="18" t="s">
        <v>1313</v>
      </c>
      <c r="Y314" s="18"/>
    </row>
    <row r="315" s="4" customFormat="1" ht="50" customHeight="1" spans="1:25">
      <c r="A315" s="18">
        <v>310</v>
      </c>
      <c r="B315" s="18" t="s">
        <v>80</v>
      </c>
      <c r="C315" s="18" t="s">
        <v>81</v>
      </c>
      <c r="D315" s="18" t="s">
        <v>98</v>
      </c>
      <c r="E315" s="18" t="s">
        <v>1291</v>
      </c>
      <c r="F315" s="18" t="s">
        <v>1314</v>
      </c>
      <c r="G315" s="18" t="s">
        <v>1315</v>
      </c>
      <c r="H315" s="18" t="s">
        <v>180</v>
      </c>
      <c r="I315" s="18" t="s">
        <v>1294</v>
      </c>
      <c r="J315" s="18">
        <v>2025.2</v>
      </c>
      <c r="K315" s="18">
        <v>2025.11</v>
      </c>
      <c r="L315" s="18" t="s">
        <v>1316</v>
      </c>
      <c r="M315" s="18" t="s">
        <v>1317</v>
      </c>
      <c r="N315" s="18">
        <v>80</v>
      </c>
      <c r="O315" s="18">
        <v>40</v>
      </c>
      <c r="P315" s="18">
        <f t="shared" si="5"/>
        <v>40</v>
      </c>
      <c r="Q315" s="18">
        <v>1</v>
      </c>
      <c r="R315" s="18">
        <v>400</v>
      </c>
      <c r="S315" s="18">
        <v>2054</v>
      </c>
      <c r="T315" s="18">
        <v>0</v>
      </c>
      <c r="U315" s="18">
        <v>24</v>
      </c>
      <c r="V315" s="18">
        <v>72</v>
      </c>
      <c r="W315" s="18" t="s">
        <v>1318</v>
      </c>
      <c r="X315" s="18" t="s">
        <v>1319</v>
      </c>
      <c r="Y315" s="18"/>
    </row>
    <row r="316" s="4" customFormat="1" ht="50" customHeight="1" spans="1:25">
      <c r="A316" s="18">
        <v>311</v>
      </c>
      <c r="B316" s="18" t="s">
        <v>80</v>
      </c>
      <c r="C316" s="18" t="s">
        <v>81</v>
      </c>
      <c r="D316" s="18" t="s">
        <v>98</v>
      </c>
      <c r="E316" s="18" t="s">
        <v>1291</v>
      </c>
      <c r="F316" s="18" t="s">
        <v>1320</v>
      </c>
      <c r="G316" s="18" t="s">
        <v>1321</v>
      </c>
      <c r="H316" s="18" t="s">
        <v>166</v>
      </c>
      <c r="I316" s="18" t="s">
        <v>1294</v>
      </c>
      <c r="J316" s="18">
        <v>2025.04</v>
      </c>
      <c r="K316" s="18">
        <v>2025.1</v>
      </c>
      <c r="L316" s="18" t="s">
        <v>1320</v>
      </c>
      <c r="M316" s="18" t="s">
        <v>1322</v>
      </c>
      <c r="N316" s="18">
        <v>32</v>
      </c>
      <c r="O316" s="18">
        <v>16</v>
      </c>
      <c r="P316" s="18">
        <f t="shared" si="5"/>
        <v>16</v>
      </c>
      <c r="Q316" s="18">
        <v>1</v>
      </c>
      <c r="R316" s="18">
        <v>120</v>
      </c>
      <c r="S316" s="18">
        <v>364</v>
      </c>
      <c r="T316" s="18">
        <v>0</v>
      </c>
      <c r="U316" s="18">
        <v>11</v>
      </c>
      <c r="V316" s="18">
        <v>38</v>
      </c>
      <c r="W316" s="18" t="s">
        <v>1323</v>
      </c>
      <c r="X316" s="18" t="s">
        <v>1324</v>
      </c>
      <c r="Y316" s="18"/>
    </row>
    <row r="317" s="4" customFormat="1" ht="50" customHeight="1" spans="1:25">
      <c r="A317" s="18">
        <v>312</v>
      </c>
      <c r="B317" s="18" t="s">
        <v>80</v>
      </c>
      <c r="C317" s="18" t="s">
        <v>81</v>
      </c>
      <c r="D317" s="18" t="s">
        <v>98</v>
      </c>
      <c r="E317" s="18" t="s">
        <v>1291</v>
      </c>
      <c r="F317" s="18" t="s">
        <v>1320</v>
      </c>
      <c r="G317" s="18" t="s">
        <v>1325</v>
      </c>
      <c r="H317" s="18" t="s">
        <v>166</v>
      </c>
      <c r="I317" s="18" t="s">
        <v>1294</v>
      </c>
      <c r="J317" s="18">
        <v>2025.06</v>
      </c>
      <c r="K317" s="18">
        <v>2025.09</v>
      </c>
      <c r="L317" s="18" t="s">
        <v>1320</v>
      </c>
      <c r="M317" s="18" t="s">
        <v>1326</v>
      </c>
      <c r="N317" s="18">
        <v>26</v>
      </c>
      <c r="O317" s="18">
        <v>16</v>
      </c>
      <c r="P317" s="18">
        <f t="shared" si="5"/>
        <v>10</v>
      </c>
      <c r="Q317" s="18">
        <v>1</v>
      </c>
      <c r="R317" s="18">
        <v>103</v>
      </c>
      <c r="S317" s="18">
        <v>298</v>
      </c>
      <c r="T317" s="18">
        <v>0</v>
      </c>
      <c r="U317" s="18">
        <v>10</v>
      </c>
      <c r="V317" s="18">
        <v>32</v>
      </c>
      <c r="W317" s="18" t="s">
        <v>1327</v>
      </c>
      <c r="X317" s="18" t="s">
        <v>1328</v>
      </c>
      <c r="Y317" s="18"/>
    </row>
    <row r="318" s="4" customFormat="1" ht="50" customHeight="1" spans="1:25">
      <c r="A318" s="18">
        <v>313</v>
      </c>
      <c r="B318" s="18" t="s">
        <v>80</v>
      </c>
      <c r="C318" s="18" t="s">
        <v>81</v>
      </c>
      <c r="D318" s="18" t="s">
        <v>98</v>
      </c>
      <c r="E318" s="18" t="s">
        <v>1291</v>
      </c>
      <c r="F318" s="18" t="s">
        <v>1320</v>
      </c>
      <c r="G318" s="18" t="s">
        <v>1329</v>
      </c>
      <c r="H318" s="18" t="s">
        <v>166</v>
      </c>
      <c r="I318" s="18" t="s">
        <v>1294</v>
      </c>
      <c r="J318" s="18">
        <v>2025.05</v>
      </c>
      <c r="K318" s="18">
        <v>2025.08</v>
      </c>
      <c r="L318" s="18" t="s">
        <v>1320</v>
      </c>
      <c r="M318" s="18" t="s">
        <v>1330</v>
      </c>
      <c r="N318" s="18">
        <v>15</v>
      </c>
      <c r="O318" s="18">
        <v>10</v>
      </c>
      <c r="P318" s="18">
        <f t="shared" si="5"/>
        <v>5</v>
      </c>
      <c r="Q318" s="18">
        <v>1</v>
      </c>
      <c r="R318" s="18">
        <v>108</v>
      </c>
      <c r="S318" s="18">
        <v>326</v>
      </c>
      <c r="T318" s="18">
        <v>0</v>
      </c>
      <c r="U318" s="18">
        <v>18</v>
      </c>
      <c r="V318" s="18">
        <v>49</v>
      </c>
      <c r="W318" s="18" t="s">
        <v>1331</v>
      </c>
      <c r="X318" s="18" t="s">
        <v>1332</v>
      </c>
      <c r="Y318" s="18"/>
    </row>
    <row r="319" s="4" customFormat="1" ht="50" customHeight="1" spans="1:25">
      <c r="A319" s="18">
        <v>314</v>
      </c>
      <c r="B319" s="18" t="s">
        <v>80</v>
      </c>
      <c r="C319" s="18" t="s">
        <v>81</v>
      </c>
      <c r="D319" s="18" t="s">
        <v>98</v>
      </c>
      <c r="E319" s="18" t="s">
        <v>1291</v>
      </c>
      <c r="F319" s="18" t="s">
        <v>1320</v>
      </c>
      <c r="G319" s="18" t="s">
        <v>1333</v>
      </c>
      <c r="H319" s="18" t="s">
        <v>166</v>
      </c>
      <c r="I319" s="18" t="s">
        <v>1294</v>
      </c>
      <c r="J319" s="18">
        <v>2025.05</v>
      </c>
      <c r="K319" s="18">
        <v>2025.07</v>
      </c>
      <c r="L319" s="18" t="s">
        <v>1320</v>
      </c>
      <c r="M319" s="18" t="s">
        <v>1334</v>
      </c>
      <c r="N319" s="18">
        <v>13</v>
      </c>
      <c r="O319" s="18">
        <v>8</v>
      </c>
      <c r="P319" s="18">
        <f t="shared" si="5"/>
        <v>5</v>
      </c>
      <c r="Q319" s="18">
        <v>1</v>
      </c>
      <c r="R319" s="18">
        <v>112</v>
      </c>
      <c r="S319" s="18">
        <v>336</v>
      </c>
      <c r="T319" s="18">
        <v>0</v>
      </c>
      <c r="U319" s="18">
        <v>9</v>
      </c>
      <c r="V319" s="18">
        <v>30</v>
      </c>
      <c r="W319" s="18" t="s">
        <v>1335</v>
      </c>
      <c r="X319" s="18" t="s">
        <v>1336</v>
      </c>
      <c r="Y319" s="18"/>
    </row>
    <row r="320" s="4" customFormat="1" ht="50" customHeight="1" spans="1:25">
      <c r="A320" s="18">
        <v>315</v>
      </c>
      <c r="B320" s="18" t="s">
        <v>80</v>
      </c>
      <c r="C320" s="18" t="s">
        <v>81</v>
      </c>
      <c r="D320" s="18" t="s">
        <v>98</v>
      </c>
      <c r="E320" s="18" t="s">
        <v>1291</v>
      </c>
      <c r="F320" s="18" t="s">
        <v>1337</v>
      </c>
      <c r="G320" s="18" t="s">
        <v>474</v>
      </c>
      <c r="H320" s="18" t="s">
        <v>101</v>
      </c>
      <c r="I320" s="18" t="s">
        <v>1294</v>
      </c>
      <c r="J320" s="18">
        <v>2025.2</v>
      </c>
      <c r="K320" s="18">
        <v>2025.11</v>
      </c>
      <c r="L320" s="18" t="s">
        <v>1337</v>
      </c>
      <c r="M320" s="18" t="s">
        <v>1338</v>
      </c>
      <c r="N320" s="18">
        <v>40</v>
      </c>
      <c r="O320" s="18">
        <v>25</v>
      </c>
      <c r="P320" s="18">
        <f t="shared" si="5"/>
        <v>15</v>
      </c>
      <c r="Q320" s="18">
        <v>1</v>
      </c>
      <c r="R320" s="18">
        <v>130</v>
      </c>
      <c r="S320" s="18">
        <v>500</v>
      </c>
      <c r="T320" s="18">
        <v>1</v>
      </c>
      <c r="U320" s="18">
        <v>27</v>
      </c>
      <c r="V320" s="18">
        <v>62</v>
      </c>
      <c r="W320" s="18" t="s">
        <v>1338</v>
      </c>
      <c r="X320" s="18" t="s">
        <v>1339</v>
      </c>
      <c r="Y320" s="18"/>
    </row>
    <row r="321" s="4" customFormat="1" ht="50" customHeight="1" spans="1:25">
      <c r="A321" s="18">
        <v>316</v>
      </c>
      <c r="B321" s="18" t="s">
        <v>80</v>
      </c>
      <c r="C321" s="18" t="s">
        <v>238</v>
      </c>
      <c r="D321" s="18" t="s">
        <v>239</v>
      </c>
      <c r="E321" s="18" t="s">
        <v>1291</v>
      </c>
      <c r="F321" s="18" t="s">
        <v>1337</v>
      </c>
      <c r="G321" s="18" t="s">
        <v>1340</v>
      </c>
      <c r="H321" s="18" t="s">
        <v>101</v>
      </c>
      <c r="I321" s="18" t="s">
        <v>1294</v>
      </c>
      <c r="J321" s="18">
        <v>2025.4</v>
      </c>
      <c r="K321" s="18">
        <v>2025.12</v>
      </c>
      <c r="L321" s="18" t="s">
        <v>1337</v>
      </c>
      <c r="M321" s="18" t="s">
        <v>1341</v>
      </c>
      <c r="N321" s="18">
        <v>30</v>
      </c>
      <c r="O321" s="18">
        <v>20</v>
      </c>
      <c r="P321" s="18">
        <f t="shared" si="5"/>
        <v>10</v>
      </c>
      <c r="Q321" s="18">
        <v>1</v>
      </c>
      <c r="R321" s="18">
        <v>50</v>
      </c>
      <c r="S321" s="18">
        <v>200</v>
      </c>
      <c r="T321" s="18">
        <v>1</v>
      </c>
      <c r="U321" s="18">
        <v>58</v>
      </c>
      <c r="V321" s="18">
        <v>167</v>
      </c>
      <c r="W321" s="18" t="s">
        <v>1342</v>
      </c>
      <c r="X321" s="18" t="s">
        <v>1343</v>
      </c>
      <c r="Y321" s="18"/>
    </row>
    <row r="322" s="4" customFormat="1" ht="50" customHeight="1" spans="1:25">
      <c r="A322" s="18">
        <v>317</v>
      </c>
      <c r="B322" s="18" t="s">
        <v>80</v>
      </c>
      <c r="C322" s="18" t="s">
        <v>81</v>
      </c>
      <c r="D322" s="18" t="s">
        <v>82</v>
      </c>
      <c r="E322" s="18" t="s">
        <v>1291</v>
      </c>
      <c r="F322" s="18" t="s">
        <v>1344</v>
      </c>
      <c r="G322" s="18" t="s">
        <v>1345</v>
      </c>
      <c r="H322" s="18" t="s">
        <v>166</v>
      </c>
      <c r="I322" s="18" t="s">
        <v>1294</v>
      </c>
      <c r="J322" s="40">
        <v>2025.1</v>
      </c>
      <c r="K322" s="18">
        <v>2025.12</v>
      </c>
      <c r="L322" s="18" t="s">
        <v>1344</v>
      </c>
      <c r="M322" s="18" t="s">
        <v>1346</v>
      </c>
      <c r="N322" s="18">
        <v>50</v>
      </c>
      <c r="O322" s="18">
        <v>45</v>
      </c>
      <c r="P322" s="18">
        <f t="shared" si="5"/>
        <v>5</v>
      </c>
      <c r="Q322" s="18">
        <v>1</v>
      </c>
      <c r="R322" s="18">
        <v>200</v>
      </c>
      <c r="S322" s="18">
        <v>650</v>
      </c>
      <c r="T322" s="18">
        <v>0</v>
      </c>
      <c r="U322" s="18">
        <v>16</v>
      </c>
      <c r="V322" s="18">
        <v>57</v>
      </c>
      <c r="W322" s="18" t="s">
        <v>1347</v>
      </c>
      <c r="X322" s="18" t="s">
        <v>1015</v>
      </c>
      <c r="Y322" s="18"/>
    </row>
    <row r="323" s="4" customFormat="1" ht="50" customHeight="1" spans="1:25">
      <c r="A323" s="18">
        <v>318</v>
      </c>
      <c r="B323" s="18" t="s">
        <v>80</v>
      </c>
      <c r="C323" s="18" t="s">
        <v>81</v>
      </c>
      <c r="D323" s="18" t="s">
        <v>955</v>
      </c>
      <c r="E323" s="18" t="s">
        <v>1291</v>
      </c>
      <c r="F323" s="18" t="s">
        <v>1344</v>
      </c>
      <c r="G323" s="18" t="s">
        <v>1348</v>
      </c>
      <c r="H323" s="18" t="s">
        <v>101</v>
      </c>
      <c r="I323" s="18" t="s">
        <v>1294</v>
      </c>
      <c r="J323" s="18">
        <v>2025.4</v>
      </c>
      <c r="K323" s="18">
        <v>2025.5</v>
      </c>
      <c r="L323" s="18" t="s">
        <v>1344</v>
      </c>
      <c r="M323" s="18" t="s">
        <v>1349</v>
      </c>
      <c r="N323" s="18">
        <v>20</v>
      </c>
      <c r="O323" s="18">
        <v>16</v>
      </c>
      <c r="P323" s="18">
        <f t="shared" si="5"/>
        <v>4</v>
      </c>
      <c r="Q323" s="18">
        <v>1</v>
      </c>
      <c r="R323" s="18">
        <v>200</v>
      </c>
      <c r="S323" s="18">
        <v>650</v>
      </c>
      <c r="T323" s="18">
        <v>0</v>
      </c>
      <c r="U323" s="18">
        <v>30</v>
      </c>
      <c r="V323" s="18">
        <v>86</v>
      </c>
      <c r="W323" s="18" t="s">
        <v>1350</v>
      </c>
      <c r="X323" s="18" t="s">
        <v>1351</v>
      </c>
      <c r="Y323" s="18"/>
    </row>
    <row r="324" s="4" customFormat="1" ht="50" customHeight="1" spans="1:25">
      <c r="A324" s="18">
        <v>319</v>
      </c>
      <c r="B324" s="18" t="s">
        <v>80</v>
      </c>
      <c r="C324" s="18" t="s">
        <v>81</v>
      </c>
      <c r="D324" s="18" t="s">
        <v>98</v>
      </c>
      <c r="E324" s="18" t="s">
        <v>1291</v>
      </c>
      <c r="F324" s="18" t="s">
        <v>1352</v>
      </c>
      <c r="G324" s="18" t="s">
        <v>1353</v>
      </c>
      <c r="H324" s="18" t="s">
        <v>101</v>
      </c>
      <c r="I324" s="18" t="s">
        <v>1294</v>
      </c>
      <c r="J324" s="18">
        <v>2025.1</v>
      </c>
      <c r="K324" s="18">
        <v>2025.1</v>
      </c>
      <c r="L324" s="18" t="s">
        <v>1352</v>
      </c>
      <c r="M324" s="18" t="s">
        <v>1354</v>
      </c>
      <c r="N324" s="18">
        <v>50</v>
      </c>
      <c r="O324" s="18">
        <v>30</v>
      </c>
      <c r="P324" s="18">
        <f t="shared" si="5"/>
        <v>20</v>
      </c>
      <c r="Q324" s="18">
        <v>1</v>
      </c>
      <c r="R324" s="18">
        <v>1062</v>
      </c>
      <c r="S324" s="18">
        <v>3446</v>
      </c>
      <c r="T324" s="18">
        <v>0</v>
      </c>
      <c r="U324" s="18">
        <v>36</v>
      </c>
      <c r="V324" s="18">
        <v>102</v>
      </c>
      <c r="W324" s="18" t="s">
        <v>1355</v>
      </c>
      <c r="X324" s="18" t="s">
        <v>1356</v>
      </c>
      <c r="Y324" s="18"/>
    </row>
    <row r="325" s="4" customFormat="1" ht="50" customHeight="1" spans="1:25">
      <c r="A325" s="18">
        <v>320</v>
      </c>
      <c r="B325" s="18" t="s">
        <v>80</v>
      </c>
      <c r="C325" s="18" t="s">
        <v>81</v>
      </c>
      <c r="D325" s="18" t="s">
        <v>98</v>
      </c>
      <c r="E325" s="18" t="s">
        <v>1291</v>
      </c>
      <c r="F325" s="18" t="s">
        <v>1352</v>
      </c>
      <c r="G325" s="18" t="s">
        <v>479</v>
      </c>
      <c r="H325" s="18" t="s">
        <v>101</v>
      </c>
      <c r="I325" s="18" t="s">
        <v>1294</v>
      </c>
      <c r="J325" s="18">
        <v>2025.1</v>
      </c>
      <c r="K325" s="18">
        <v>2025.11</v>
      </c>
      <c r="L325" s="18" t="s">
        <v>1352</v>
      </c>
      <c r="M325" s="18" t="s">
        <v>1357</v>
      </c>
      <c r="N325" s="18">
        <v>45</v>
      </c>
      <c r="O325" s="18">
        <v>25</v>
      </c>
      <c r="P325" s="18">
        <f t="shared" si="5"/>
        <v>20</v>
      </c>
      <c r="Q325" s="18">
        <v>1</v>
      </c>
      <c r="R325" s="18">
        <v>1062</v>
      </c>
      <c r="S325" s="18">
        <v>3446</v>
      </c>
      <c r="T325" s="18">
        <v>0</v>
      </c>
      <c r="U325" s="18">
        <v>36</v>
      </c>
      <c r="V325" s="18">
        <v>102</v>
      </c>
      <c r="W325" s="18" t="s">
        <v>1355</v>
      </c>
      <c r="X325" s="18" t="s">
        <v>1356</v>
      </c>
      <c r="Y325" s="18"/>
    </row>
    <row r="326" s="4" customFormat="1" ht="50" customHeight="1" spans="1:25">
      <c r="A326" s="18">
        <v>321</v>
      </c>
      <c r="B326" s="18" t="s">
        <v>80</v>
      </c>
      <c r="C326" s="18" t="s">
        <v>238</v>
      </c>
      <c r="D326" s="18" t="s">
        <v>239</v>
      </c>
      <c r="E326" s="18" t="s">
        <v>1291</v>
      </c>
      <c r="F326" s="18" t="s">
        <v>1358</v>
      </c>
      <c r="G326" s="18" t="s">
        <v>1359</v>
      </c>
      <c r="H326" s="18" t="s">
        <v>101</v>
      </c>
      <c r="I326" s="18" t="s">
        <v>1294</v>
      </c>
      <c r="J326" s="20">
        <v>45748</v>
      </c>
      <c r="K326" s="20">
        <v>45992</v>
      </c>
      <c r="L326" s="18" t="s">
        <v>1358</v>
      </c>
      <c r="M326" s="18" t="s">
        <v>1360</v>
      </c>
      <c r="N326" s="18">
        <v>20</v>
      </c>
      <c r="O326" s="18">
        <v>20</v>
      </c>
      <c r="P326" s="18">
        <f t="shared" si="5"/>
        <v>0</v>
      </c>
      <c r="Q326" s="18">
        <v>1</v>
      </c>
      <c r="R326" s="18">
        <v>100</v>
      </c>
      <c r="S326" s="18">
        <v>200</v>
      </c>
      <c r="T326" s="18">
        <v>1</v>
      </c>
      <c r="U326" s="18">
        <v>10</v>
      </c>
      <c r="V326" s="18">
        <v>28</v>
      </c>
      <c r="W326" s="18" t="s">
        <v>1361</v>
      </c>
      <c r="X326" s="18" t="s">
        <v>1362</v>
      </c>
      <c r="Y326" s="18"/>
    </row>
    <row r="327" s="4" customFormat="1" ht="50" customHeight="1" spans="1:25">
      <c r="A327" s="18">
        <v>322</v>
      </c>
      <c r="B327" s="18" t="s">
        <v>80</v>
      </c>
      <c r="C327" s="18" t="s">
        <v>81</v>
      </c>
      <c r="D327" s="18" t="s">
        <v>98</v>
      </c>
      <c r="E327" s="18" t="s">
        <v>1291</v>
      </c>
      <c r="F327" s="18" t="s">
        <v>1363</v>
      </c>
      <c r="G327" s="18" t="s">
        <v>1364</v>
      </c>
      <c r="H327" s="18" t="s">
        <v>166</v>
      </c>
      <c r="I327" s="18" t="s">
        <v>1294</v>
      </c>
      <c r="J327" s="18">
        <v>2025.4</v>
      </c>
      <c r="K327" s="18">
        <v>2025.5</v>
      </c>
      <c r="L327" s="18" t="s">
        <v>1363</v>
      </c>
      <c r="M327" s="18" t="s">
        <v>1365</v>
      </c>
      <c r="N327" s="18">
        <v>90</v>
      </c>
      <c r="O327" s="18">
        <v>60</v>
      </c>
      <c r="P327" s="18">
        <f t="shared" si="5"/>
        <v>30</v>
      </c>
      <c r="Q327" s="18">
        <v>1</v>
      </c>
      <c r="R327" s="18">
        <v>100</v>
      </c>
      <c r="S327" s="18">
        <v>460</v>
      </c>
      <c r="T327" s="18">
        <v>0</v>
      </c>
      <c r="U327" s="18">
        <v>3</v>
      </c>
      <c r="V327" s="18">
        <v>8</v>
      </c>
      <c r="W327" s="18" t="s">
        <v>1366</v>
      </c>
      <c r="X327" s="18" t="s">
        <v>1367</v>
      </c>
      <c r="Y327" s="18"/>
    </row>
    <row r="328" s="4" customFormat="1" ht="50" customHeight="1" spans="1:25">
      <c r="A328" s="18">
        <v>323</v>
      </c>
      <c r="B328" s="18" t="s">
        <v>80</v>
      </c>
      <c r="C328" s="18" t="s">
        <v>81</v>
      </c>
      <c r="D328" s="18" t="s">
        <v>98</v>
      </c>
      <c r="E328" s="18" t="s">
        <v>1291</v>
      </c>
      <c r="F328" s="18" t="s">
        <v>1363</v>
      </c>
      <c r="G328" s="18" t="s">
        <v>1368</v>
      </c>
      <c r="H328" s="18" t="s">
        <v>166</v>
      </c>
      <c r="I328" s="18" t="s">
        <v>1294</v>
      </c>
      <c r="J328" s="18">
        <v>2025.4</v>
      </c>
      <c r="K328" s="18">
        <v>2025.5</v>
      </c>
      <c r="L328" s="18" t="s">
        <v>1363</v>
      </c>
      <c r="M328" s="18" t="s">
        <v>1369</v>
      </c>
      <c r="N328" s="18">
        <v>50</v>
      </c>
      <c r="O328" s="18">
        <v>25</v>
      </c>
      <c r="P328" s="18">
        <f t="shared" si="5"/>
        <v>25</v>
      </c>
      <c r="Q328" s="18">
        <v>1</v>
      </c>
      <c r="R328" s="18">
        <v>100</v>
      </c>
      <c r="S328" s="18">
        <v>460</v>
      </c>
      <c r="T328" s="18">
        <v>0</v>
      </c>
      <c r="U328" s="18">
        <v>3</v>
      </c>
      <c r="V328" s="18">
        <v>8</v>
      </c>
      <c r="W328" s="18" t="s">
        <v>1370</v>
      </c>
      <c r="X328" s="18" t="s">
        <v>1367</v>
      </c>
      <c r="Y328" s="18"/>
    </row>
    <row r="329" s="4" customFormat="1" ht="50" customHeight="1" spans="1:25">
      <c r="A329" s="18">
        <v>324</v>
      </c>
      <c r="B329" s="18" t="s">
        <v>80</v>
      </c>
      <c r="C329" s="18" t="s">
        <v>81</v>
      </c>
      <c r="D329" s="18" t="s">
        <v>98</v>
      </c>
      <c r="E329" s="18" t="s">
        <v>1291</v>
      </c>
      <c r="F329" s="18" t="s">
        <v>1291</v>
      </c>
      <c r="G329" s="18" t="s">
        <v>146</v>
      </c>
      <c r="H329" s="18" t="s">
        <v>101</v>
      </c>
      <c r="I329" s="18" t="s">
        <v>1294</v>
      </c>
      <c r="J329" s="18">
        <v>2025.1</v>
      </c>
      <c r="K329" s="18">
        <v>2025.12</v>
      </c>
      <c r="L329" s="18" t="s">
        <v>1371</v>
      </c>
      <c r="M329" s="18" t="s">
        <v>146</v>
      </c>
      <c r="N329" s="28">
        <v>20</v>
      </c>
      <c r="O329" s="28">
        <v>20</v>
      </c>
      <c r="P329" s="18">
        <f t="shared" si="5"/>
        <v>0</v>
      </c>
      <c r="Q329" s="18">
        <v>13</v>
      </c>
      <c r="R329" s="18">
        <v>244</v>
      </c>
      <c r="S329" s="18">
        <v>786</v>
      </c>
      <c r="T329" s="18">
        <v>3</v>
      </c>
      <c r="U329" s="18">
        <v>244</v>
      </c>
      <c r="V329" s="18">
        <v>786</v>
      </c>
      <c r="W329" s="18" t="s">
        <v>1372</v>
      </c>
      <c r="X329" s="18" t="s">
        <v>666</v>
      </c>
      <c r="Y329" s="18"/>
    </row>
    <row r="330" s="4" customFormat="1" ht="50" customHeight="1" spans="1:25">
      <c r="A330" s="18">
        <v>325</v>
      </c>
      <c r="B330" s="18" t="s">
        <v>80</v>
      </c>
      <c r="C330" s="18" t="s">
        <v>90</v>
      </c>
      <c r="D330" s="18" t="s">
        <v>91</v>
      </c>
      <c r="E330" s="18" t="s">
        <v>1291</v>
      </c>
      <c r="F330" s="18" t="s">
        <v>1292</v>
      </c>
      <c r="G330" s="18" t="s">
        <v>1373</v>
      </c>
      <c r="H330" s="18" t="s">
        <v>166</v>
      </c>
      <c r="I330" s="18" t="s">
        <v>1294</v>
      </c>
      <c r="J330" s="18">
        <v>2025.6</v>
      </c>
      <c r="K330" s="18">
        <v>2025.1</v>
      </c>
      <c r="L330" s="18" t="s">
        <v>1292</v>
      </c>
      <c r="M330" s="18" t="s">
        <v>1374</v>
      </c>
      <c r="N330" s="18">
        <v>10</v>
      </c>
      <c r="O330" s="18">
        <v>5</v>
      </c>
      <c r="P330" s="18">
        <f t="shared" ref="P330:P393" si="6">N330-O330</f>
        <v>5</v>
      </c>
      <c r="Q330" s="18">
        <v>1</v>
      </c>
      <c r="R330" s="18">
        <v>48</v>
      </c>
      <c r="S330" s="18">
        <v>168</v>
      </c>
      <c r="T330" s="18">
        <v>0</v>
      </c>
      <c r="U330" s="18">
        <v>15</v>
      </c>
      <c r="V330" s="18">
        <v>39</v>
      </c>
      <c r="W330" s="18" t="s">
        <v>1375</v>
      </c>
      <c r="X330" s="18" t="s">
        <v>1376</v>
      </c>
      <c r="Y330" s="18"/>
    </row>
    <row r="331" s="4" customFormat="1" ht="50" customHeight="1" spans="1:25">
      <c r="A331" s="18">
        <v>326</v>
      </c>
      <c r="B331" s="18" t="s">
        <v>80</v>
      </c>
      <c r="C331" s="18" t="s">
        <v>90</v>
      </c>
      <c r="D331" s="18" t="s">
        <v>91</v>
      </c>
      <c r="E331" s="18" t="s">
        <v>1291</v>
      </c>
      <c r="F331" s="18" t="s">
        <v>1314</v>
      </c>
      <c r="G331" s="18" t="s">
        <v>1377</v>
      </c>
      <c r="H331" s="18" t="s">
        <v>180</v>
      </c>
      <c r="I331" s="18" t="s">
        <v>1294</v>
      </c>
      <c r="J331" s="18">
        <v>2025.2</v>
      </c>
      <c r="K331" s="18">
        <v>2025.9</v>
      </c>
      <c r="L331" s="18" t="s">
        <v>1371</v>
      </c>
      <c r="M331" s="18" t="s">
        <v>1378</v>
      </c>
      <c r="N331" s="18">
        <v>70</v>
      </c>
      <c r="O331" s="18">
        <v>10</v>
      </c>
      <c r="P331" s="18">
        <f t="shared" si="6"/>
        <v>60</v>
      </c>
      <c r="Q331" s="18">
        <v>1</v>
      </c>
      <c r="R331" s="18">
        <v>400</v>
      </c>
      <c r="S331" s="18">
        <v>2054</v>
      </c>
      <c r="T331" s="18">
        <v>0</v>
      </c>
      <c r="U331" s="18">
        <v>24</v>
      </c>
      <c r="V331" s="18">
        <v>72</v>
      </c>
      <c r="W331" s="18" t="s">
        <v>1379</v>
      </c>
      <c r="X331" s="18" t="s">
        <v>1077</v>
      </c>
      <c r="Y331" s="18"/>
    </row>
    <row r="332" s="4" customFormat="1" ht="50" customHeight="1" spans="1:25">
      <c r="A332" s="18">
        <v>327</v>
      </c>
      <c r="B332" s="18" t="s">
        <v>80</v>
      </c>
      <c r="C332" s="18" t="s">
        <v>90</v>
      </c>
      <c r="D332" s="18" t="s">
        <v>91</v>
      </c>
      <c r="E332" s="18" t="s">
        <v>1291</v>
      </c>
      <c r="F332" s="18" t="s">
        <v>1380</v>
      </c>
      <c r="G332" s="18" t="s">
        <v>1381</v>
      </c>
      <c r="H332" s="18" t="s">
        <v>101</v>
      </c>
      <c r="I332" s="18" t="s">
        <v>1294</v>
      </c>
      <c r="J332" s="18">
        <v>2025.1</v>
      </c>
      <c r="K332" s="18">
        <v>2025.6</v>
      </c>
      <c r="L332" s="18" t="s">
        <v>1380</v>
      </c>
      <c r="M332" s="18" t="s">
        <v>1382</v>
      </c>
      <c r="N332" s="18">
        <v>18</v>
      </c>
      <c r="O332" s="18">
        <v>15</v>
      </c>
      <c r="P332" s="18">
        <f t="shared" si="6"/>
        <v>3</v>
      </c>
      <c r="Q332" s="18">
        <v>1</v>
      </c>
      <c r="R332" s="18">
        <v>163</v>
      </c>
      <c r="S332" s="18">
        <v>515</v>
      </c>
      <c r="T332" s="18">
        <v>0</v>
      </c>
      <c r="U332" s="18">
        <v>9</v>
      </c>
      <c r="V332" s="18">
        <v>22</v>
      </c>
      <c r="W332" s="18" t="s">
        <v>1383</v>
      </c>
      <c r="X332" s="18" t="s">
        <v>1384</v>
      </c>
      <c r="Y332" s="18"/>
    </row>
    <row r="333" s="4" customFormat="1" ht="50" customHeight="1" spans="1:25">
      <c r="A333" s="18">
        <v>328</v>
      </c>
      <c r="B333" s="18" t="s">
        <v>80</v>
      </c>
      <c r="C333" s="18" t="s">
        <v>90</v>
      </c>
      <c r="D333" s="18" t="s">
        <v>91</v>
      </c>
      <c r="E333" s="18" t="s">
        <v>1291</v>
      </c>
      <c r="F333" s="18" t="s">
        <v>1385</v>
      </c>
      <c r="G333" s="18" t="s">
        <v>1386</v>
      </c>
      <c r="H333" s="18" t="s">
        <v>101</v>
      </c>
      <c r="I333" s="18" t="s">
        <v>1294</v>
      </c>
      <c r="J333" s="20">
        <v>45748</v>
      </c>
      <c r="K333" s="20">
        <v>45992</v>
      </c>
      <c r="L333" s="18" t="s">
        <v>1385</v>
      </c>
      <c r="M333" s="18" t="s">
        <v>1387</v>
      </c>
      <c r="N333" s="18">
        <v>6.2</v>
      </c>
      <c r="O333" s="18">
        <v>5</v>
      </c>
      <c r="P333" s="18">
        <f t="shared" si="6"/>
        <v>1.2</v>
      </c>
      <c r="Q333" s="18">
        <v>1</v>
      </c>
      <c r="R333" s="18">
        <v>93</v>
      </c>
      <c r="S333" s="18">
        <v>417</v>
      </c>
      <c r="T333" s="18">
        <v>0</v>
      </c>
      <c r="U333" s="18">
        <v>2</v>
      </c>
      <c r="V333" s="18">
        <v>12</v>
      </c>
      <c r="W333" s="18" t="s">
        <v>1388</v>
      </c>
      <c r="X333" s="18" t="s">
        <v>1389</v>
      </c>
      <c r="Y333" s="18"/>
    </row>
    <row r="334" s="4" customFormat="1" ht="50" customHeight="1" spans="1:25">
      <c r="A334" s="18">
        <v>329</v>
      </c>
      <c r="B334" s="18" t="s">
        <v>80</v>
      </c>
      <c r="C334" s="18" t="s">
        <v>90</v>
      </c>
      <c r="D334" s="18" t="s">
        <v>91</v>
      </c>
      <c r="E334" s="18" t="s">
        <v>1291</v>
      </c>
      <c r="F334" s="18" t="s">
        <v>1390</v>
      </c>
      <c r="G334" s="18" t="s">
        <v>1391</v>
      </c>
      <c r="H334" s="18" t="s">
        <v>166</v>
      </c>
      <c r="I334" s="18" t="s">
        <v>1294</v>
      </c>
      <c r="J334" s="18" t="s">
        <v>1392</v>
      </c>
      <c r="K334" s="18" t="s">
        <v>395</v>
      </c>
      <c r="L334" s="18" t="s">
        <v>1390</v>
      </c>
      <c r="M334" s="18" t="s">
        <v>1393</v>
      </c>
      <c r="N334" s="18">
        <v>25</v>
      </c>
      <c r="O334" s="18">
        <v>20</v>
      </c>
      <c r="P334" s="18">
        <f t="shared" si="6"/>
        <v>5</v>
      </c>
      <c r="Q334" s="18">
        <v>1</v>
      </c>
      <c r="R334" s="18">
        <v>623</v>
      </c>
      <c r="S334" s="18">
        <v>1979</v>
      </c>
      <c r="T334" s="18">
        <v>0</v>
      </c>
      <c r="U334" s="18">
        <v>34</v>
      </c>
      <c r="V334" s="18">
        <v>101</v>
      </c>
      <c r="W334" s="18" t="s">
        <v>1394</v>
      </c>
      <c r="X334" s="18" t="s">
        <v>1395</v>
      </c>
      <c r="Y334" s="18"/>
    </row>
    <row r="335" s="4" customFormat="1" ht="50" customHeight="1" spans="1:25">
      <c r="A335" s="18">
        <v>330</v>
      </c>
      <c r="B335" s="18" t="s">
        <v>80</v>
      </c>
      <c r="C335" s="18" t="s">
        <v>90</v>
      </c>
      <c r="D335" s="18" t="s">
        <v>91</v>
      </c>
      <c r="E335" s="18" t="s">
        <v>1291</v>
      </c>
      <c r="F335" s="18" t="s">
        <v>1358</v>
      </c>
      <c r="G335" s="18" t="s">
        <v>1396</v>
      </c>
      <c r="H335" s="18" t="s">
        <v>166</v>
      </c>
      <c r="I335" s="18" t="s">
        <v>1294</v>
      </c>
      <c r="J335" s="20">
        <v>45717</v>
      </c>
      <c r="K335" s="20">
        <v>45992</v>
      </c>
      <c r="L335" s="18" t="s">
        <v>1358</v>
      </c>
      <c r="M335" s="18" t="s">
        <v>1397</v>
      </c>
      <c r="N335" s="18">
        <v>20</v>
      </c>
      <c r="O335" s="18">
        <v>20</v>
      </c>
      <c r="P335" s="18">
        <f t="shared" si="6"/>
        <v>0</v>
      </c>
      <c r="Q335" s="18">
        <v>1</v>
      </c>
      <c r="R335" s="18">
        <v>528</v>
      </c>
      <c r="S335" s="18">
        <v>2200</v>
      </c>
      <c r="T335" s="18">
        <v>1</v>
      </c>
      <c r="U335" s="18">
        <v>10</v>
      </c>
      <c r="V335" s="18">
        <v>28</v>
      </c>
      <c r="W335" s="18" t="s">
        <v>1398</v>
      </c>
      <c r="X335" s="18" t="s">
        <v>1399</v>
      </c>
      <c r="Y335" s="18"/>
    </row>
    <row r="336" s="4" customFormat="1" ht="50" customHeight="1" spans="1:25">
      <c r="A336" s="18">
        <v>331</v>
      </c>
      <c r="B336" s="18" t="s">
        <v>160</v>
      </c>
      <c r="C336" s="18" t="s">
        <v>161</v>
      </c>
      <c r="D336" s="18" t="s">
        <v>162</v>
      </c>
      <c r="E336" s="18" t="s">
        <v>1291</v>
      </c>
      <c r="F336" s="18" t="s">
        <v>747</v>
      </c>
      <c r="G336" s="18" t="s">
        <v>1400</v>
      </c>
      <c r="H336" s="18" t="s">
        <v>101</v>
      </c>
      <c r="I336" s="18" t="s">
        <v>1294</v>
      </c>
      <c r="J336" s="18">
        <v>2025.6</v>
      </c>
      <c r="K336" s="18">
        <v>2025.12</v>
      </c>
      <c r="L336" s="18" t="s">
        <v>747</v>
      </c>
      <c r="M336" s="18" t="s">
        <v>1401</v>
      </c>
      <c r="N336" s="18">
        <v>30</v>
      </c>
      <c r="O336" s="18">
        <v>10</v>
      </c>
      <c r="P336" s="18">
        <f t="shared" si="6"/>
        <v>20</v>
      </c>
      <c r="Q336" s="18">
        <v>1</v>
      </c>
      <c r="R336" s="18">
        <v>187</v>
      </c>
      <c r="S336" s="18">
        <v>800</v>
      </c>
      <c r="T336" s="18">
        <v>1</v>
      </c>
      <c r="U336" s="18">
        <v>10</v>
      </c>
      <c r="V336" s="18">
        <v>33</v>
      </c>
      <c r="W336" s="18" t="s">
        <v>1402</v>
      </c>
      <c r="X336" s="18" t="s">
        <v>1403</v>
      </c>
      <c r="Y336" s="18"/>
    </row>
    <row r="337" s="4" customFormat="1" ht="50" customHeight="1" spans="1:25">
      <c r="A337" s="18">
        <v>332</v>
      </c>
      <c r="B337" s="18" t="s">
        <v>160</v>
      </c>
      <c r="C337" s="18" t="s">
        <v>161</v>
      </c>
      <c r="D337" s="18" t="s">
        <v>162</v>
      </c>
      <c r="E337" s="18" t="s">
        <v>1291</v>
      </c>
      <c r="F337" s="18" t="s">
        <v>747</v>
      </c>
      <c r="G337" s="18" t="s">
        <v>1404</v>
      </c>
      <c r="H337" s="18" t="s">
        <v>166</v>
      </c>
      <c r="I337" s="18" t="s">
        <v>1294</v>
      </c>
      <c r="J337" s="18">
        <v>2025.1</v>
      </c>
      <c r="K337" s="18">
        <v>2025.12</v>
      </c>
      <c r="L337" s="18" t="s">
        <v>747</v>
      </c>
      <c r="M337" s="18" t="s">
        <v>1405</v>
      </c>
      <c r="N337" s="18">
        <v>20</v>
      </c>
      <c r="O337" s="18">
        <v>10</v>
      </c>
      <c r="P337" s="18">
        <f t="shared" si="6"/>
        <v>10</v>
      </c>
      <c r="Q337" s="18">
        <v>1</v>
      </c>
      <c r="R337" s="18">
        <v>135</v>
      </c>
      <c r="S337" s="18">
        <v>650</v>
      </c>
      <c r="T337" s="18">
        <v>1</v>
      </c>
      <c r="U337" s="18">
        <v>17</v>
      </c>
      <c r="V337" s="18">
        <v>67</v>
      </c>
      <c r="W337" s="18" t="s">
        <v>1406</v>
      </c>
      <c r="X337" s="18" t="s">
        <v>1407</v>
      </c>
      <c r="Y337" s="18"/>
    </row>
    <row r="338" s="4" customFormat="1" ht="50" customHeight="1" spans="1:25">
      <c r="A338" s="18">
        <v>333</v>
      </c>
      <c r="B338" s="18" t="s">
        <v>160</v>
      </c>
      <c r="C338" s="18" t="s">
        <v>161</v>
      </c>
      <c r="D338" s="18" t="s">
        <v>162</v>
      </c>
      <c r="E338" s="18" t="s">
        <v>1291</v>
      </c>
      <c r="F338" s="18" t="s">
        <v>1314</v>
      </c>
      <c r="G338" s="18" t="s">
        <v>1408</v>
      </c>
      <c r="H338" s="18" t="s">
        <v>101</v>
      </c>
      <c r="I338" s="18" t="s">
        <v>1294</v>
      </c>
      <c r="J338" s="18">
        <v>2025.1</v>
      </c>
      <c r="K338" s="18">
        <v>2025.11</v>
      </c>
      <c r="L338" s="18" t="s">
        <v>1409</v>
      </c>
      <c r="M338" s="18" t="s">
        <v>1410</v>
      </c>
      <c r="N338" s="18">
        <v>48</v>
      </c>
      <c r="O338" s="18">
        <v>5</v>
      </c>
      <c r="P338" s="18">
        <f t="shared" si="6"/>
        <v>43</v>
      </c>
      <c r="Q338" s="18">
        <v>1</v>
      </c>
      <c r="R338" s="18">
        <v>400</v>
      </c>
      <c r="S338" s="18">
        <v>2054</v>
      </c>
      <c r="T338" s="18">
        <v>0</v>
      </c>
      <c r="U338" s="18">
        <v>24</v>
      </c>
      <c r="V338" s="18">
        <v>72</v>
      </c>
      <c r="W338" s="18" t="s">
        <v>1411</v>
      </c>
      <c r="X338" s="18" t="s">
        <v>1077</v>
      </c>
      <c r="Y338" s="18"/>
    </row>
    <row r="339" s="4" customFormat="1" ht="50" customHeight="1" spans="1:25">
      <c r="A339" s="18">
        <v>334</v>
      </c>
      <c r="B339" s="18" t="s">
        <v>160</v>
      </c>
      <c r="C339" s="18" t="s">
        <v>161</v>
      </c>
      <c r="D339" s="18" t="s">
        <v>162</v>
      </c>
      <c r="E339" s="18" t="s">
        <v>1291</v>
      </c>
      <c r="F339" s="18" t="s">
        <v>1344</v>
      </c>
      <c r="G339" s="18" t="s">
        <v>1412</v>
      </c>
      <c r="H339" s="18" t="s">
        <v>101</v>
      </c>
      <c r="I339" s="18" t="s">
        <v>1294</v>
      </c>
      <c r="J339" s="18">
        <v>2025.6</v>
      </c>
      <c r="K339" s="18">
        <v>2025.7</v>
      </c>
      <c r="L339" s="18" t="s">
        <v>1344</v>
      </c>
      <c r="M339" s="18" t="s">
        <v>1413</v>
      </c>
      <c r="N339" s="18">
        <v>16</v>
      </c>
      <c r="O339" s="18">
        <v>12</v>
      </c>
      <c r="P339" s="18">
        <f t="shared" si="6"/>
        <v>4</v>
      </c>
      <c r="Q339" s="18">
        <v>1</v>
      </c>
      <c r="R339" s="18">
        <v>150</v>
      </c>
      <c r="S339" s="18">
        <v>450</v>
      </c>
      <c r="T339" s="18">
        <v>0</v>
      </c>
      <c r="U339" s="18">
        <v>50</v>
      </c>
      <c r="V339" s="18">
        <v>132</v>
      </c>
      <c r="W339" s="18" t="s">
        <v>1414</v>
      </c>
      <c r="X339" s="18" t="s">
        <v>1415</v>
      </c>
      <c r="Y339" s="18"/>
    </row>
    <row r="340" s="4" customFormat="1" ht="50" customHeight="1" spans="1:25">
      <c r="A340" s="18">
        <v>335</v>
      </c>
      <c r="B340" s="18" t="s">
        <v>160</v>
      </c>
      <c r="C340" s="18" t="s">
        <v>161</v>
      </c>
      <c r="D340" s="18" t="s">
        <v>162</v>
      </c>
      <c r="E340" s="18" t="s">
        <v>1291</v>
      </c>
      <c r="F340" s="18" t="s">
        <v>1380</v>
      </c>
      <c r="G340" s="18" t="s">
        <v>1416</v>
      </c>
      <c r="H340" s="18" t="s">
        <v>101</v>
      </c>
      <c r="I340" s="18" t="s">
        <v>1294</v>
      </c>
      <c r="J340" s="18">
        <v>2025.2</v>
      </c>
      <c r="K340" s="18">
        <v>2025.12</v>
      </c>
      <c r="L340" s="18" t="s">
        <v>1380</v>
      </c>
      <c r="M340" s="18" t="s">
        <v>1417</v>
      </c>
      <c r="N340" s="18">
        <v>12</v>
      </c>
      <c r="O340" s="18">
        <v>8</v>
      </c>
      <c r="P340" s="18">
        <f t="shared" si="6"/>
        <v>4</v>
      </c>
      <c r="Q340" s="18">
        <v>1</v>
      </c>
      <c r="R340" s="18">
        <v>110</v>
      </c>
      <c r="S340" s="18">
        <v>210</v>
      </c>
      <c r="T340" s="18">
        <v>0</v>
      </c>
      <c r="U340" s="18">
        <v>12</v>
      </c>
      <c r="V340" s="18">
        <v>34</v>
      </c>
      <c r="W340" s="18" t="s">
        <v>1383</v>
      </c>
      <c r="X340" s="18" t="s">
        <v>1384</v>
      </c>
      <c r="Y340" s="18"/>
    </row>
    <row r="341" s="4" customFormat="1" ht="50" customHeight="1" spans="1:25">
      <c r="A341" s="18">
        <v>336</v>
      </c>
      <c r="B341" s="18" t="s">
        <v>160</v>
      </c>
      <c r="C341" s="18" t="s">
        <v>161</v>
      </c>
      <c r="D341" s="18" t="s">
        <v>162</v>
      </c>
      <c r="E341" s="18" t="s">
        <v>1291</v>
      </c>
      <c r="F341" s="18" t="s">
        <v>1385</v>
      </c>
      <c r="G341" s="18" t="s">
        <v>1418</v>
      </c>
      <c r="H341" s="18" t="s">
        <v>101</v>
      </c>
      <c r="I341" s="18" t="s">
        <v>1294</v>
      </c>
      <c r="J341" s="20">
        <v>45748</v>
      </c>
      <c r="K341" s="20">
        <v>45992</v>
      </c>
      <c r="L341" s="18" t="s">
        <v>1385</v>
      </c>
      <c r="M341" s="18" t="s">
        <v>1419</v>
      </c>
      <c r="N341" s="18">
        <v>3.2</v>
      </c>
      <c r="O341" s="18">
        <v>3</v>
      </c>
      <c r="P341" s="18">
        <f t="shared" si="6"/>
        <v>0.2</v>
      </c>
      <c r="Q341" s="18">
        <v>1</v>
      </c>
      <c r="R341" s="18">
        <v>37</v>
      </c>
      <c r="S341" s="18">
        <v>139</v>
      </c>
      <c r="T341" s="18">
        <v>0</v>
      </c>
      <c r="U341" s="18">
        <v>0</v>
      </c>
      <c r="V341" s="18">
        <v>4</v>
      </c>
      <c r="W341" s="18" t="s">
        <v>1420</v>
      </c>
      <c r="X341" s="18" t="s">
        <v>1421</v>
      </c>
      <c r="Y341" s="18"/>
    </row>
    <row r="342" s="4" customFormat="1" ht="50" customHeight="1" spans="1:25">
      <c r="A342" s="18">
        <v>337</v>
      </c>
      <c r="B342" s="18" t="s">
        <v>160</v>
      </c>
      <c r="C342" s="18" t="s">
        <v>161</v>
      </c>
      <c r="D342" s="18" t="s">
        <v>162</v>
      </c>
      <c r="E342" s="18" t="s">
        <v>1291</v>
      </c>
      <c r="F342" s="18" t="s">
        <v>1390</v>
      </c>
      <c r="G342" s="18" t="s">
        <v>1422</v>
      </c>
      <c r="H342" s="18" t="s">
        <v>101</v>
      </c>
      <c r="I342" s="18" t="s">
        <v>1294</v>
      </c>
      <c r="J342" s="18" t="s">
        <v>1392</v>
      </c>
      <c r="K342" s="18" t="s">
        <v>395</v>
      </c>
      <c r="L342" s="18" t="s">
        <v>1390</v>
      </c>
      <c r="M342" s="18" t="s">
        <v>1423</v>
      </c>
      <c r="N342" s="18">
        <v>40</v>
      </c>
      <c r="O342" s="18">
        <v>40</v>
      </c>
      <c r="P342" s="18">
        <f t="shared" si="6"/>
        <v>0</v>
      </c>
      <c r="Q342" s="18">
        <v>1</v>
      </c>
      <c r="R342" s="18">
        <v>783</v>
      </c>
      <c r="S342" s="18">
        <v>2370</v>
      </c>
      <c r="T342" s="18">
        <v>0</v>
      </c>
      <c r="U342" s="18">
        <v>44</v>
      </c>
      <c r="V342" s="18">
        <v>137</v>
      </c>
      <c r="W342" s="18" t="s">
        <v>1424</v>
      </c>
      <c r="X342" s="18" t="s">
        <v>1425</v>
      </c>
      <c r="Y342" s="18"/>
    </row>
    <row r="343" s="4" customFormat="1" ht="50" customHeight="1" spans="1:25">
      <c r="A343" s="18">
        <v>338</v>
      </c>
      <c r="B343" s="18" t="s">
        <v>160</v>
      </c>
      <c r="C343" s="18" t="s">
        <v>161</v>
      </c>
      <c r="D343" s="18" t="s">
        <v>162</v>
      </c>
      <c r="E343" s="18" t="s">
        <v>1291</v>
      </c>
      <c r="F343" s="18" t="s">
        <v>1363</v>
      </c>
      <c r="G343" s="18" t="s">
        <v>1426</v>
      </c>
      <c r="H343" s="18" t="s">
        <v>101</v>
      </c>
      <c r="I343" s="18" t="s">
        <v>1294</v>
      </c>
      <c r="J343" s="18">
        <v>2025.4</v>
      </c>
      <c r="K343" s="18">
        <v>2025.12</v>
      </c>
      <c r="L343" s="18" t="s">
        <v>1363</v>
      </c>
      <c r="M343" s="18" t="s">
        <v>1427</v>
      </c>
      <c r="N343" s="18">
        <v>356</v>
      </c>
      <c r="O343" s="18">
        <v>298</v>
      </c>
      <c r="P343" s="18">
        <f t="shared" si="6"/>
        <v>58</v>
      </c>
      <c r="Q343" s="18">
        <v>1</v>
      </c>
      <c r="R343" s="18">
        <v>826</v>
      </c>
      <c r="S343" s="18">
        <v>3596</v>
      </c>
      <c r="T343" s="18">
        <v>0</v>
      </c>
      <c r="U343" s="18">
        <v>27</v>
      </c>
      <c r="V343" s="18">
        <v>66</v>
      </c>
      <c r="W343" s="18" t="s">
        <v>1428</v>
      </c>
      <c r="X343" s="18" t="s">
        <v>1429</v>
      </c>
      <c r="Y343" s="18"/>
    </row>
    <row r="344" s="4" customFormat="1" ht="50" customHeight="1" spans="1:25">
      <c r="A344" s="18">
        <v>339</v>
      </c>
      <c r="B344" s="18" t="s">
        <v>80</v>
      </c>
      <c r="C344" s="18" t="s">
        <v>81</v>
      </c>
      <c r="D344" s="18" t="s">
        <v>98</v>
      </c>
      <c r="E344" s="18" t="s">
        <v>1291</v>
      </c>
      <c r="F344" s="18" t="s">
        <v>747</v>
      </c>
      <c r="G344" s="18" t="s">
        <v>479</v>
      </c>
      <c r="H344" s="18" t="s">
        <v>101</v>
      </c>
      <c r="I344" s="18" t="s">
        <v>1430</v>
      </c>
      <c r="J344" s="18">
        <v>2025.7</v>
      </c>
      <c r="K344" s="18">
        <v>2025.12</v>
      </c>
      <c r="L344" s="18" t="s">
        <v>747</v>
      </c>
      <c r="M344" s="18" t="s">
        <v>1431</v>
      </c>
      <c r="N344" s="18">
        <v>30</v>
      </c>
      <c r="O344" s="18">
        <v>26</v>
      </c>
      <c r="P344" s="18">
        <f t="shared" si="6"/>
        <v>4</v>
      </c>
      <c r="Q344" s="18">
        <v>1</v>
      </c>
      <c r="R344" s="18">
        <v>55</v>
      </c>
      <c r="S344" s="18">
        <v>209</v>
      </c>
      <c r="T344" s="18">
        <v>1</v>
      </c>
      <c r="U344" s="18">
        <v>55</v>
      </c>
      <c r="V344" s="18">
        <v>209</v>
      </c>
      <c r="W344" s="18" t="s">
        <v>1432</v>
      </c>
      <c r="X344" s="18" t="s">
        <v>1433</v>
      </c>
      <c r="Y344" s="18"/>
    </row>
    <row r="345" s="4" customFormat="1" ht="50" customHeight="1" spans="1:25">
      <c r="A345" s="18">
        <v>340</v>
      </c>
      <c r="B345" s="18" t="s">
        <v>160</v>
      </c>
      <c r="C345" s="18" t="s">
        <v>161</v>
      </c>
      <c r="D345" s="18" t="s">
        <v>513</v>
      </c>
      <c r="E345" s="18" t="s">
        <v>1291</v>
      </c>
      <c r="F345" s="18" t="s">
        <v>747</v>
      </c>
      <c r="G345" s="18" t="s">
        <v>1434</v>
      </c>
      <c r="H345" s="18" t="s">
        <v>415</v>
      </c>
      <c r="I345" s="18" t="s">
        <v>1435</v>
      </c>
      <c r="J345" s="18">
        <v>2025.8</v>
      </c>
      <c r="K345" s="18">
        <v>2025.1</v>
      </c>
      <c r="L345" s="18" t="s">
        <v>747</v>
      </c>
      <c r="M345" s="18" t="s">
        <v>1436</v>
      </c>
      <c r="N345" s="18">
        <v>3</v>
      </c>
      <c r="O345" s="18">
        <v>3</v>
      </c>
      <c r="P345" s="18">
        <f t="shared" si="6"/>
        <v>0</v>
      </c>
      <c r="Q345" s="18">
        <v>1</v>
      </c>
      <c r="R345" s="18">
        <v>5</v>
      </c>
      <c r="S345" s="18">
        <v>15</v>
      </c>
      <c r="T345" s="18">
        <v>1</v>
      </c>
      <c r="U345" s="18">
        <v>5</v>
      </c>
      <c r="V345" s="18">
        <v>15</v>
      </c>
      <c r="W345" s="18" t="s">
        <v>1437</v>
      </c>
      <c r="X345" s="18" t="s">
        <v>1438</v>
      </c>
      <c r="Y345" s="18"/>
    </row>
    <row r="346" s="4" customFormat="1" ht="50" customHeight="1" spans="1:25">
      <c r="A346" s="18">
        <v>341</v>
      </c>
      <c r="B346" s="18" t="s">
        <v>80</v>
      </c>
      <c r="C346" s="18" t="s">
        <v>90</v>
      </c>
      <c r="D346" s="18" t="s">
        <v>91</v>
      </c>
      <c r="E346" s="18" t="s">
        <v>1291</v>
      </c>
      <c r="F346" s="18" t="s">
        <v>1292</v>
      </c>
      <c r="G346" s="18" t="s">
        <v>1439</v>
      </c>
      <c r="H346" s="18" t="s">
        <v>415</v>
      </c>
      <c r="I346" s="18" t="s">
        <v>1292</v>
      </c>
      <c r="J346" s="18" t="s">
        <v>1440</v>
      </c>
      <c r="K346" s="18">
        <v>2025.12</v>
      </c>
      <c r="L346" s="18" t="s">
        <v>1292</v>
      </c>
      <c r="M346" s="18" t="s">
        <v>1441</v>
      </c>
      <c r="N346" s="18">
        <v>10</v>
      </c>
      <c r="O346" s="18">
        <v>5</v>
      </c>
      <c r="P346" s="18">
        <f t="shared" si="6"/>
        <v>5</v>
      </c>
      <c r="Q346" s="18">
        <v>1</v>
      </c>
      <c r="R346" s="18">
        <v>48</v>
      </c>
      <c r="S346" s="18">
        <v>168</v>
      </c>
      <c r="T346" s="18">
        <v>0</v>
      </c>
      <c r="U346" s="18">
        <v>15</v>
      </c>
      <c r="V346" s="18">
        <v>39</v>
      </c>
      <c r="W346" s="18" t="s">
        <v>1375</v>
      </c>
      <c r="X346" s="18" t="s">
        <v>1376</v>
      </c>
      <c r="Y346" s="18"/>
    </row>
    <row r="347" s="4" customFormat="1" ht="50" customHeight="1" spans="1:25">
      <c r="A347" s="18">
        <v>342</v>
      </c>
      <c r="B347" s="18" t="s">
        <v>80</v>
      </c>
      <c r="C347" s="18" t="s">
        <v>81</v>
      </c>
      <c r="D347" s="18" t="s">
        <v>98</v>
      </c>
      <c r="E347" s="18" t="s">
        <v>1291</v>
      </c>
      <c r="F347" s="18" t="s">
        <v>1292</v>
      </c>
      <c r="G347" s="18" t="s">
        <v>1442</v>
      </c>
      <c r="H347" s="18" t="s">
        <v>101</v>
      </c>
      <c r="I347" s="18" t="s">
        <v>1292</v>
      </c>
      <c r="J347" s="18">
        <v>2025.7</v>
      </c>
      <c r="K347" s="18">
        <v>2025.12</v>
      </c>
      <c r="L347" s="18" t="s">
        <v>1292</v>
      </c>
      <c r="M347" s="18" t="s">
        <v>1443</v>
      </c>
      <c r="N347" s="18">
        <v>360</v>
      </c>
      <c r="O347" s="18">
        <v>60</v>
      </c>
      <c r="P347" s="18">
        <f t="shared" si="6"/>
        <v>300</v>
      </c>
      <c r="Q347" s="18">
        <v>1</v>
      </c>
      <c r="R347" s="18">
        <v>1089</v>
      </c>
      <c r="S347" s="18">
        <v>3789</v>
      </c>
      <c r="T347" s="18">
        <v>0</v>
      </c>
      <c r="U347" s="18">
        <v>62</v>
      </c>
      <c r="V347" s="18">
        <v>172</v>
      </c>
      <c r="W347" s="18" t="s">
        <v>1444</v>
      </c>
      <c r="X347" s="18" t="s">
        <v>1445</v>
      </c>
      <c r="Y347" s="18"/>
    </row>
    <row r="348" s="4" customFormat="1" ht="50" customHeight="1" spans="1:25">
      <c r="A348" s="18">
        <v>343</v>
      </c>
      <c r="B348" s="18" t="s">
        <v>80</v>
      </c>
      <c r="C348" s="18" t="s">
        <v>90</v>
      </c>
      <c r="D348" s="18" t="s">
        <v>91</v>
      </c>
      <c r="E348" s="18" t="s">
        <v>1291</v>
      </c>
      <c r="F348" s="18" t="s">
        <v>1291</v>
      </c>
      <c r="G348" s="18" t="s">
        <v>1446</v>
      </c>
      <c r="H348" s="18" t="s">
        <v>101</v>
      </c>
      <c r="I348" s="18" t="s">
        <v>1291</v>
      </c>
      <c r="J348" s="18" t="s">
        <v>1447</v>
      </c>
      <c r="K348" s="18" t="s">
        <v>640</v>
      </c>
      <c r="L348" s="18" t="s">
        <v>1448</v>
      </c>
      <c r="M348" s="18" t="s">
        <v>1449</v>
      </c>
      <c r="N348" s="18">
        <v>9.14</v>
      </c>
      <c r="O348" s="18">
        <v>5</v>
      </c>
      <c r="P348" s="18">
        <f t="shared" si="6"/>
        <v>4.14</v>
      </c>
      <c r="Q348" s="18">
        <v>3</v>
      </c>
      <c r="R348" s="18">
        <v>18</v>
      </c>
      <c r="S348" s="18">
        <v>30</v>
      </c>
      <c r="T348" s="18">
        <v>1</v>
      </c>
      <c r="U348" s="18">
        <v>6</v>
      </c>
      <c r="V348" s="18">
        <v>10</v>
      </c>
      <c r="W348" s="18" t="s">
        <v>1450</v>
      </c>
      <c r="X348" s="18" t="s">
        <v>1451</v>
      </c>
      <c r="Y348" s="18"/>
    </row>
    <row r="349" s="4" customFormat="1" ht="50" customHeight="1" spans="1:25">
      <c r="A349" s="18">
        <v>344</v>
      </c>
      <c r="B349" s="18" t="s">
        <v>80</v>
      </c>
      <c r="C349" s="18" t="s">
        <v>81</v>
      </c>
      <c r="D349" s="18" t="s">
        <v>98</v>
      </c>
      <c r="E349" s="18" t="s">
        <v>1291</v>
      </c>
      <c r="F349" s="18" t="s">
        <v>1385</v>
      </c>
      <c r="G349" s="18" t="s">
        <v>1452</v>
      </c>
      <c r="H349" s="18" t="s">
        <v>101</v>
      </c>
      <c r="I349" s="18" t="s">
        <v>1453</v>
      </c>
      <c r="J349" s="18">
        <v>2025.7</v>
      </c>
      <c r="K349" s="18">
        <v>2025.12</v>
      </c>
      <c r="L349" s="18" t="s">
        <v>1454</v>
      </c>
      <c r="M349" s="18" t="s">
        <v>1455</v>
      </c>
      <c r="N349" s="18">
        <v>5</v>
      </c>
      <c r="O349" s="18">
        <v>5</v>
      </c>
      <c r="P349" s="18">
        <f t="shared" si="6"/>
        <v>0</v>
      </c>
      <c r="Q349" s="18">
        <v>1</v>
      </c>
      <c r="R349" s="18">
        <v>20</v>
      </c>
      <c r="S349" s="18">
        <v>5505</v>
      </c>
      <c r="T349" s="18">
        <v>0</v>
      </c>
      <c r="U349" s="18">
        <v>41</v>
      </c>
      <c r="V349" s="18">
        <v>133</v>
      </c>
      <c r="W349" s="18" t="s">
        <v>1456</v>
      </c>
      <c r="X349" s="18" t="s">
        <v>1457</v>
      </c>
      <c r="Y349" s="18"/>
    </row>
    <row r="350" s="4" customFormat="1" ht="50" customHeight="1" spans="1:25">
      <c r="A350" s="18">
        <v>345</v>
      </c>
      <c r="B350" s="18" t="s">
        <v>160</v>
      </c>
      <c r="C350" s="18" t="s">
        <v>161</v>
      </c>
      <c r="D350" s="18" t="s">
        <v>162</v>
      </c>
      <c r="E350" s="18" t="s">
        <v>1291</v>
      </c>
      <c r="F350" s="18" t="s">
        <v>1337</v>
      </c>
      <c r="G350" s="18" t="s">
        <v>1458</v>
      </c>
      <c r="H350" s="18" t="s">
        <v>101</v>
      </c>
      <c r="I350" s="18" t="s">
        <v>1337</v>
      </c>
      <c r="J350" s="18">
        <v>2025.1</v>
      </c>
      <c r="K350" s="18">
        <v>2025.8</v>
      </c>
      <c r="L350" s="18" t="s">
        <v>1337</v>
      </c>
      <c r="M350" s="18" t="s">
        <v>1459</v>
      </c>
      <c r="N350" s="18">
        <v>30</v>
      </c>
      <c r="O350" s="18">
        <v>3</v>
      </c>
      <c r="P350" s="18">
        <f t="shared" si="6"/>
        <v>27</v>
      </c>
      <c r="Q350" s="18">
        <v>1</v>
      </c>
      <c r="R350" s="18">
        <v>65</v>
      </c>
      <c r="S350" s="18">
        <v>168</v>
      </c>
      <c r="T350" s="18">
        <v>1</v>
      </c>
      <c r="U350" s="18">
        <v>18</v>
      </c>
      <c r="V350" s="18">
        <v>69</v>
      </c>
      <c r="W350" s="18" t="s">
        <v>1460</v>
      </c>
      <c r="X350" s="18" t="s">
        <v>1461</v>
      </c>
      <c r="Y350" s="18"/>
    </row>
    <row r="351" s="4" customFormat="1" ht="50" customHeight="1" spans="1:25">
      <c r="A351" s="18">
        <v>346</v>
      </c>
      <c r="B351" s="18" t="s">
        <v>80</v>
      </c>
      <c r="C351" s="18" t="s">
        <v>90</v>
      </c>
      <c r="D351" s="18" t="s">
        <v>91</v>
      </c>
      <c r="E351" s="18" t="s">
        <v>1291</v>
      </c>
      <c r="F351" s="18" t="s">
        <v>1344</v>
      </c>
      <c r="G351" s="18" t="s">
        <v>1462</v>
      </c>
      <c r="H351" s="18" t="s">
        <v>415</v>
      </c>
      <c r="I351" s="18" t="s">
        <v>1344</v>
      </c>
      <c r="J351" s="18" t="s">
        <v>1463</v>
      </c>
      <c r="K351" s="18" t="s">
        <v>1464</v>
      </c>
      <c r="L351" s="18" t="s">
        <v>1344</v>
      </c>
      <c r="M351" s="18" t="s">
        <v>1465</v>
      </c>
      <c r="N351" s="18">
        <v>6</v>
      </c>
      <c r="O351" s="18">
        <v>3</v>
      </c>
      <c r="P351" s="18">
        <f t="shared" si="6"/>
        <v>3</v>
      </c>
      <c r="Q351" s="18">
        <v>1</v>
      </c>
      <c r="R351" s="18">
        <v>120</v>
      </c>
      <c r="S351" s="18">
        <v>510</v>
      </c>
      <c r="T351" s="18">
        <v>1</v>
      </c>
      <c r="U351" s="18">
        <v>21</v>
      </c>
      <c r="V351" s="18">
        <v>70</v>
      </c>
      <c r="W351" s="18" t="s">
        <v>1466</v>
      </c>
      <c r="X351" s="18" t="s">
        <v>1467</v>
      </c>
      <c r="Y351" s="18"/>
    </row>
    <row r="352" s="4" customFormat="1" ht="50" customHeight="1" spans="1:25">
      <c r="A352" s="18">
        <v>347</v>
      </c>
      <c r="B352" s="18" t="s">
        <v>80</v>
      </c>
      <c r="C352" s="18" t="s">
        <v>90</v>
      </c>
      <c r="D352" s="18" t="s">
        <v>91</v>
      </c>
      <c r="E352" s="18" t="s">
        <v>1291</v>
      </c>
      <c r="F352" s="18" t="s">
        <v>1363</v>
      </c>
      <c r="G352" s="18" t="s">
        <v>1468</v>
      </c>
      <c r="H352" s="18" t="s">
        <v>415</v>
      </c>
      <c r="I352" s="18" t="s">
        <v>1385</v>
      </c>
      <c r="J352" s="18">
        <v>2025.6</v>
      </c>
      <c r="K352" s="18">
        <v>2025.7</v>
      </c>
      <c r="L352" s="18" t="s">
        <v>1469</v>
      </c>
      <c r="M352" s="18" t="s">
        <v>1468</v>
      </c>
      <c r="N352" s="18">
        <v>2.4</v>
      </c>
      <c r="O352" s="18">
        <v>2</v>
      </c>
      <c r="P352" s="18">
        <f t="shared" si="6"/>
        <v>0.4</v>
      </c>
      <c r="Q352" s="18">
        <v>1</v>
      </c>
      <c r="R352" s="18">
        <v>461</v>
      </c>
      <c r="S352" s="18">
        <v>1423</v>
      </c>
      <c r="T352" s="18">
        <v>0</v>
      </c>
      <c r="U352" s="18">
        <v>14</v>
      </c>
      <c r="V352" s="18">
        <v>38</v>
      </c>
      <c r="W352" s="18" t="s">
        <v>1470</v>
      </c>
      <c r="X352" s="18" t="s">
        <v>1471</v>
      </c>
      <c r="Y352" s="18"/>
    </row>
    <row r="353" s="4" customFormat="1" ht="50" customHeight="1" spans="1:25">
      <c r="A353" s="18">
        <v>348</v>
      </c>
      <c r="B353" s="18" t="s">
        <v>160</v>
      </c>
      <c r="C353" s="18" t="s">
        <v>161</v>
      </c>
      <c r="D353" s="18" t="s">
        <v>321</v>
      </c>
      <c r="E353" s="18" t="s">
        <v>1291</v>
      </c>
      <c r="F353" s="18" t="s">
        <v>1358</v>
      </c>
      <c r="G353" s="18" t="s">
        <v>1472</v>
      </c>
      <c r="H353" s="18" t="s">
        <v>86</v>
      </c>
      <c r="I353" s="18" t="s">
        <v>1358</v>
      </c>
      <c r="J353" s="18">
        <v>2025.09</v>
      </c>
      <c r="K353" s="18">
        <v>2025.1</v>
      </c>
      <c r="L353" s="18" t="s">
        <v>1358</v>
      </c>
      <c r="M353" s="18" t="s">
        <v>1473</v>
      </c>
      <c r="N353" s="18">
        <v>13.5</v>
      </c>
      <c r="O353" s="18">
        <v>5</v>
      </c>
      <c r="P353" s="18">
        <f t="shared" si="6"/>
        <v>8.5</v>
      </c>
      <c r="Q353" s="18">
        <v>1</v>
      </c>
      <c r="R353" s="18">
        <v>200</v>
      </c>
      <c r="S353" s="18">
        <v>800</v>
      </c>
      <c r="T353" s="18">
        <v>1</v>
      </c>
      <c r="U353" s="18">
        <v>10</v>
      </c>
      <c r="V353" s="18">
        <v>27</v>
      </c>
      <c r="W353" s="18" t="s">
        <v>1474</v>
      </c>
      <c r="X353" s="18" t="s">
        <v>1399</v>
      </c>
      <c r="Y353" s="18"/>
    </row>
    <row r="354" s="4" customFormat="1" ht="50" customHeight="1" spans="1:25">
      <c r="A354" s="18">
        <v>349</v>
      </c>
      <c r="B354" s="18" t="s">
        <v>80</v>
      </c>
      <c r="C354" s="18" t="s">
        <v>238</v>
      </c>
      <c r="D354" s="18" t="s">
        <v>239</v>
      </c>
      <c r="E354" s="18" t="s">
        <v>1291</v>
      </c>
      <c r="F354" s="18" t="s">
        <v>1390</v>
      </c>
      <c r="G354" s="18" t="s">
        <v>1475</v>
      </c>
      <c r="H354" s="18" t="s">
        <v>1476</v>
      </c>
      <c r="I354" s="18" t="s">
        <v>1477</v>
      </c>
      <c r="J354" s="18" t="s">
        <v>1478</v>
      </c>
      <c r="K354" s="18" t="s">
        <v>395</v>
      </c>
      <c r="L354" s="18" t="s">
        <v>1479</v>
      </c>
      <c r="M354" s="18" t="s">
        <v>1480</v>
      </c>
      <c r="N354" s="18">
        <v>70</v>
      </c>
      <c r="O354" s="18">
        <v>5</v>
      </c>
      <c r="P354" s="18">
        <f t="shared" si="6"/>
        <v>65</v>
      </c>
      <c r="Q354" s="18">
        <v>1</v>
      </c>
      <c r="R354" s="18">
        <v>682</v>
      </c>
      <c r="S354" s="18">
        <v>2367</v>
      </c>
      <c r="T354" s="18">
        <v>1</v>
      </c>
      <c r="U354" s="18">
        <v>43</v>
      </c>
      <c r="V354" s="18">
        <v>136</v>
      </c>
      <c r="W354" s="18" t="s">
        <v>1481</v>
      </c>
      <c r="X354" s="18" t="s">
        <v>1482</v>
      </c>
      <c r="Y354" s="18"/>
    </row>
    <row r="355" s="4" customFormat="1" ht="50" customHeight="1" spans="1:25">
      <c r="A355" s="18">
        <v>350</v>
      </c>
      <c r="B355" s="18" t="s">
        <v>80</v>
      </c>
      <c r="C355" s="18" t="s">
        <v>238</v>
      </c>
      <c r="D355" s="18" t="s">
        <v>239</v>
      </c>
      <c r="E355" s="18" t="s">
        <v>1291</v>
      </c>
      <c r="F355" s="18" t="s">
        <v>1385</v>
      </c>
      <c r="G355" s="18" t="s">
        <v>1483</v>
      </c>
      <c r="H355" s="18" t="s">
        <v>101</v>
      </c>
      <c r="I355" s="18" t="s">
        <v>1484</v>
      </c>
      <c r="J355" s="18">
        <v>2025.5</v>
      </c>
      <c r="K355" s="40">
        <v>2025.1</v>
      </c>
      <c r="L355" s="18" t="s">
        <v>1454</v>
      </c>
      <c r="M355" s="18" t="s">
        <v>1485</v>
      </c>
      <c r="N355" s="18">
        <v>42</v>
      </c>
      <c r="O355" s="18">
        <v>7</v>
      </c>
      <c r="P355" s="18">
        <f t="shared" si="6"/>
        <v>35</v>
      </c>
      <c r="Q355" s="18">
        <v>1</v>
      </c>
      <c r="R355" s="18">
        <v>50</v>
      </c>
      <c r="S355" s="18">
        <v>5505</v>
      </c>
      <c r="T355" s="18">
        <v>0</v>
      </c>
      <c r="U355" s="18">
        <v>41</v>
      </c>
      <c r="V355" s="18">
        <v>133</v>
      </c>
      <c r="W355" s="18" t="s">
        <v>1486</v>
      </c>
      <c r="X355" s="18" t="s">
        <v>1487</v>
      </c>
      <c r="Y355" s="18"/>
    </row>
    <row r="356" s="4" customFormat="1" ht="50" customHeight="1" spans="1:25">
      <c r="A356" s="18">
        <v>351</v>
      </c>
      <c r="B356" s="18" t="s">
        <v>80</v>
      </c>
      <c r="C356" s="18" t="s">
        <v>81</v>
      </c>
      <c r="D356" s="18" t="s">
        <v>207</v>
      </c>
      <c r="E356" s="18" t="s">
        <v>1291</v>
      </c>
      <c r="F356" s="18" t="s">
        <v>1380</v>
      </c>
      <c r="G356" s="18" t="s">
        <v>1488</v>
      </c>
      <c r="H356" s="18" t="s">
        <v>176</v>
      </c>
      <c r="I356" s="18" t="s">
        <v>1489</v>
      </c>
      <c r="J356" s="18">
        <v>2025.3</v>
      </c>
      <c r="K356" s="40">
        <v>2025.1</v>
      </c>
      <c r="L356" s="18" t="s">
        <v>1380</v>
      </c>
      <c r="M356" s="18" t="s">
        <v>1490</v>
      </c>
      <c r="N356" s="18">
        <v>8</v>
      </c>
      <c r="O356" s="18">
        <v>6</v>
      </c>
      <c r="P356" s="18">
        <f t="shared" si="6"/>
        <v>2</v>
      </c>
      <c r="Q356" s="18">
        <v>1</v>
      </c>
      <c r="R356" s="18">
        <v>40</v>
      </c>
      <c r="S356" s="18">
        <v>200</v>
      </c>
      <c r="T356" s="18">
        <v>0</v>
      </c>
      <c r="U356" s="18">
        <v>9</v>
      </c>
      <c r="V356" s="18">
        <v>22</v>
      </c>
      <c r="W356" s="18" t="s">
        <v>1491</v>
      </c>
      <c r="X356" s="18" t="s">
        <v>1492</v>
      </c>
      <c r="Y356" s="18"/>
    </row>
    <row r="357" s="4" customFormat="1" ht="50" customHeight="1" spans="1:25">
      <c r="A357" s="18">
        <v>352</v>
      </c>
      <c r="B357" s="18" t="s">
        <v>80</v>
      </c>
      <c r="C357" s="18" t="s">
        <v>81</v>
      </c>
      <c r="D357" s="18" t="s">
        <v>98</v>
      </c>
      <c r="E357" s="18" t="s">
        <v>1291</v>
      </c>
      <c r="F357" s="18" t="s">
        <v>1292</v>
      </c>
      <c r="G357" s="18" t="s">
        <v>1493</v>
      </c>
      <c r="H357" s="18" t="s">
        <v>101</v>
      </c>
      <c r="I357" s="18" t="s">
        <v>1292</v>
      </c>
      <c r="J357" s="18">
        <v>2025.6</v>
      </c>
      <c r="K357" s="62">
        <v>2025.1</v>
      </c>
      <c r="L357" s="18" t="s">
        <v>1292</v>
      </c>
      <c r="M357" s="18" t="s">
        <v>1494</v>
      </c>
      <c r="N357" s="18">
        <v>100</v>
      </c>
      <c r="O357" s="18">
        <v>30</v>
      </c>
      <c r="P357" s="18">
        <f t="shared" si="6"/>
        <v>70</v>
      </c>
      <c r="Q357" s="18">
        <v>1</v>
      </c>
      <c r="R357" s="18">
        <v>1089</v>
      </c>
      <c r="S357" s="18">
        <v>3789</v>
      </c>
      <c r="T357" s="18">
        <v>0</v>
      </c>
      <c r="U357" s="18">
        <v>62</v>
      </c>
      <c r="V357" s="18">
        <v>172</v>
      </c>
      <c r="W357" s="18" t="s">
        <v>1495</v>
      </c>
      <c r="X357" s="18" t="s">
        <v>1445</v>
      </c>
      <c r="Y357" s="18"/>
    </row>
    <row r="358" s="4" customFormat="1" ht="50" customHeight="1" spans="1:25">
      <c r="A358" s="18">
        <v>353</v>
      </c>
      <c r="B358" s="18" t="s">
        <v>80</v>
      </c>
      <c r="C358" s="18" t="s">
        <v>81</v>
      </c>
      <c r="D358" s="18" t="s">
        <v>98</v>
      </c>
      <c r="E358" s="18" t="s">
        <v>1291</v>
      </c>
      <c r="F358" s="18" t="s">
        <v>747</v>
      </c>
      <c r="G358" s="18" t="s">
        <v>1496</v>
      </c>
      <c r="H358" s="18" t="s">
        <v>1497</v>
      </c>
      <c r="I358" s="18" t="s">
        <v>1498</v>
      </c>
      <c r="J358" s="18">
        <v>2025.4</v>
      </c>
      <c r="K358" s="18">
        <v>2025.9</v>
      </c>
      <c r="L358" s="18" t="s">
        <v>747</v>
      </c>
      <c r="M358" s="18" t="s">
        <v>1499</v>
      </c>
      <c r="N358" s="18">
        <v>20</v>
      </c>
      <c r="O358" s="18">
        <v>12</v>
      </c>
      <c r="P358" s="18">
        <f t="shared" si="6"/>
        <v>8</v>
      </c>
      <c r="Q358" s="18">
        <v>1</v>
      </c>
      <c r="R358" s="18">
        <v>17</v>
      </c>
      <c r="S358" s="18">
        <v>68</v>
      </c>
      <c r="T358" s="18">
        <v>1</v>
      </c>
      <c r="U358" s="18">
        <v>17</v>
      </c>
      <c r="V358" s="18">
        <v>68</v>
      </c>
      <c r="W358" s="18" t="s">
        <v>1500</v>
      </c>
      <c r="X358" s="18" t="s">
        <v>1501</v>
      </c>
      <c r="Y358" s="18"/>
    </row>
    <row r="359" s="4" customFormat="1" ht="50" customHeight="1" spans="1:25">
      <c r="A359" s="18">
        <v>354</v>
      </c>
      <c r="B359" s="18" t="s">
        <v>80</v>
      </c>
      <c r="C359" s="18" t="s">
        <v>81</v>
      </c>
      <c r="D359" s="18" t="s">
        <v>98</v>
      </c>
      <c r="E359" s="18" t="s">
        <v>1502</v>
      </c>
      <c r="F359" s="18" t="s">
        <v>1503</v>
      </c>
      <c r="G359" s="18" t="s">
        <v>1504</v>
      </c>
      <c r="H359" s="18" t="s">
        <v>101</v>
      </c>
      <c r="I359" s="18" t="s">
        <v>1503</v>
      </c>
      <c r="J359" s="18" t="s">
        <v>1505</v>
      </c>
      <c r="K359" s="18" t="s">
        <v>1506</v>
      </c>
      <c r="L359" s="18" t="s">
        <v>1507</v>
      </c>
      <c r="M359" s="18" t="s">
        <v>1508</v>
      </c>
      <c r="N359" s="18" t="s">
        <v>1509</v>
      </c>
      <c r="O359" s="18" t="s">
        <v>1509</v>
      </c>
      <c r="P359" s="18">
        <f t="shared" si="6"/>
        <v>0</v>
      </c>
      <c r="Q359" s="18">
        <v>1</v>
      </c>
      <c r="R359" s="18">
        <v>62</v>
      </c>
      <c r="S359" s="18" t="s">
        <v>1510</v>
      </c>
      <c r="T359" s="18">
        <v>0</v>
      </c>
      <c r="U359" s="18">
        <v>6</v>
      </c>
      <c r="V359" s="18">
        <v>20</v>
      </c>
      <c r="W359" s="18" t="s">
        <v>1511</v>
      </c>
      <c r="X359" s="18" t="s">
        <v>1512</v>
      </c>
      <c r="Y359" s="18"/>
    </row>
    <row r="360" s="4" customFormat="1" ht="50" customHeight="1" spans="1:25">
      <c r="A360" s="18">
        <v>355</v>
      </c>
      <c r="B360" s="18" t="s">
        <v>80</v>
      </c>
      <c r="C360" s="18" t="s">
        <v>81</v>
      </c>
      <c r="D360" s="18" t="s">
        <v>98</v>
      </c>
      <c r="E360" s="18" t="s">
        <v>1502</v>
      </c>
      <c r="F360" s="18" t="s">
        <v>1513</v>
      </c>
      <c r="G360" s="18" t="s">
        <v>1514</v>
      </c>
      <c r="H360" s="18" t="s">
        <v>176</v>
      </c>
      <c r="I360" s="18" t="s">
        <v>1513</v>
      </c>
      <c r="J360" s="18" t="s">
        <v>1515</v>
      </c>
      <c r="K360" s="18" t="s">
        <v>1506</v>
      </c>
      <c r="L360" s="18" t="s">
        <v>1516</v>
      </c>
      <c r="M360" s="18" t="s">
        <v>1517</v>
      </c>
      <c r="N360" s="18" t="s">
        <v>1518</v>
      </c>
      <c r="O360" s="18" t="s">
        <v>1518</v>
      </c>
      <c r="P360" s="18">
        <f t="shared" si="6"/>
        <v>0</v>
      </c>
      <c r="Q360" s="18">
        <v>1</v>
      </c>
      <c r="R360" s="18">
        <v>31</v>
      </c>
      <c r="S360" s="18" t="s">
        <v>1519</v>
      </c>
      <c r="T360" s="18">
        <v>0</v>
      </c>
      <c r="U360" s="18">
        <v>23</v>
      </c>
      <c r="V360" s="18">
        <v>68</v>
      </c>
      <c r="W360" s="18" t="s">
        <v>1511</v>
      </c>
      <c r="X360" s="18" t="s">
        <v>1520</v>
      </c>
      <c r="Y360" s="18"/>
    </row>
    <row r="361" s="4" customFormat="1" ht="50" customHeight="1" spans="1:25">
      <c r="A361" s="18">
        <v>356</v>
      </c>
      <c r="B361" s="18" t="s">
        <v>80</v>
      </c>
      <c r="C361" s="18" t="s">
        <v>81</v>
      </c>
      <c r="D361" s="18" t="s">
        <v>98</v>
      </c>
      <c r="E361" s="18" t="s">
        <v>1502</v>
      </c>
      <c r="F361" s="18" t="s">
        <v>1521</v>
      </c>
      <c r="G361" s="18" t="s">
        <v>1522</v>
      </c>
      <c r="H361" s="18" t="s">
        <v>101</v>
      </c>
      <c r="I361" s="18" t="s">
        <v>1521</v>
      </c>
      <c r="J361" s="18" t="s">
        <v>1523</v>
      </c>
      <c r="K361" s="18" t="s">
        <v>1506</v>
      </c>
      <c r="L361" s="18" t="s">
        <v>1524</v>
      </c>
      <c r="M361" s="18" t="s">
        <v>1525</v>
      </c>
      <c r="N361" s="18" t="s">
        <v>1526</v>
      </c>
      <c r="O361" s="18" t="s">
        <v>1526</v>
      </c>
      <c r="P361" s="18">
        <f t="shared" si="6"/>
        <v>0</v>
      </c>
      <c r="Q361" s="18">
        <v>1</v>
      </c>
      <c r="R361" s="18">
        <v>28</v>
      </c>
      <c r="S361" s="18" t="s">
        <v>1527</v>
      </c>
      <c r="T361" s="18">
        <v>0</v>
      </c>
      <c r="U361" s="18">
        <v>6</v>
      </c>
      <c r="V361" s="18">
        <v>13</v>
      </c>
      <c r="W361" s="18" t="s">
        <v>1528</v>
      </c>
      <c r="X361" s="18" t="s">
        <v>1529</v>
      </c>
      <c r="Y361" s="18"/>
    </row>
    <row r="362" s="4" customFormat="1" ht="50" customHeight="1" spans="1:25">
      <c r="A362" s="18">
        <v>357</v>
      </c>
      <c r="B362" s="18" t="s">
        <v>80</v>
      </c>
      <c r="C362" s="18" t="s">
        <v>81</v>
      </c>
      <c r="D362" s="18" t="s">
        <v>98</v>
      </c>
      <c r="E362" s="18" t="s">
        <v>1502</v>
      </c>
      <c r="F362" s="18" t="s">
        <v>1530</v>
      </c>
      <c r="G362" s="18" t="s">
        <v>1531</v>
      </c>
      <c r="H362" s="18" t="s">
        <v>101</v>
      </c>
      <c r="I362" s="18" t="s">
        <v>1530</v>
      </c>
      <c r="J362" s="18" t="s">
        <v>1523</v>
      </c>
      <c r="K362" s="18" t="s">
        <v>1506</v>
      </c>
      <c r="L362" s="18" t="s">
        <v>1532</v>
      </c>
      <c r="M362" s="18" t="s">
        <v>1533</v>
      </c>
      <c r="N362" s="18" t="s">
        <v>458</v>
      </c>
      <c r="O362" s="18" t="s">
        <v>458</v>
      </c>
      <c r="P362" s="18">
        <f t="shared" si="6"/>
        <v>0</v>
      </c>
      <c r="Q362" s="18">
        <v>1</v>
      </c>
      <c r="R362" s="18">
        <v>37</v>
      </c>
      <c r="S362" s="18" t="s">
        <v>1534</v>
      </c>
      <c r="T362" s="18">
        <v>0</v>
      </c>
      <c r="U362" s="18">
        <v>5</v>
      </c>
      <c r="V362" s="18">
        <v>16</v>
      </c>
      <c r="W362" s="18" t="s">
        <v>1511</v>
      </c>
      <c r="X362" s="18" t="s">
        <v>1529</v>
      </c>
      <c r="Y362" s="18"/>
    </row>
    <row r="363" s="4" customFormat="1" ht="50" customHeight="1" spans="1:25">
      <c r="A363" s="18">
        <v>358</v>
      </c>
      <c r="B363" s="18" t="s">
        <v>80</v>
      </c>
      <c r="C363" s="18" t="s">
        <v>81</v>
      </c>
      <c r="D363" s="18" t="s">
        <v>98</v>
      </c>
      <c r="E363" s="18" t="s">
        <v>1502</v>
      </c>
      <c r="F363" s="18" t="s">
        <v>1535</v>
      </c>
      <c r="G363" s="18" t="s">
        <v>1536</v>
      </c>
      <c r="H363" s="18" t="s">
        <v>101</v>
      </c>
      <c r="I363" s="18" t="s">
        <v>1535</v>
      </c>
      <c r="J363" s="18" t="s">
        <v>1537</v>
      </c>
      <c r="K363" s="18" t="s">
        <v>1506</v>
      </c>
      <c r="L363" s="18" t="s">
        <v>1535</v>
      </c>
      <c r="M363" s="18" t="s">
        <v>1538</v>
      </c>
      <c r="N363" s="18" t="s">
        <v>1518</v>
      </c>
      <c r="O363" s="18" t="s">
        <v>1518</v>
      </c>
      <c r="P363" s="18">
        <f t="shared" si="6"/>
        <v>0</v>
      </c>
      <c r="Q363" s="18">
        <v>1</v>
      </c>
      <c r="R363" s="18">
        <v>30</v>
      </c>
      <c r="S363" s="18" t="s">
        <v>1539</v>
      </c>
      <c r="T363" s="18">
        <v>0</v>
      </c>
      <c r="U363" s="18">
        <v>3</v>
      </c>
      <c r="V363" s="18">
        <v>7</v>
      </c>
      <c r="W363" s="18" t="s">
        <v>1511</v>
      </c>
      <c r="X363" s="18" t="s">
        <v>1540</v>
      </c>
      <c r="Y363" s="18"/>
    </row>
    <row r="364" s="4" customFormat="1" ht="50" customHeight="1" spans="1:25">
      <c r="A364" s="18">
        <v>359</v>
      </c>
      <c r="B364" s="18" t="s">
        <v>80</v>
      </c>
      <c r="C364" s="18" t="s">
        <v>81</v>
      </c>
      <c r="D364" s="18" t="s">
        <v>98</v>
      </c>
      <c r="E364" s="18" t="s">
        <v>1502</v>
      </c>
      <c r="F364" s="18" t="s">
        <v>1541</v>
      </c>
      <c r="G364" s="18" t="s">
        <v>1542</v>
      </c>
      <c r="H364" s="18" t="s">
        <v>101</v>
      </c>
      <c r="I364" s="18" t="s">
        <v>1541</v>
      </c>
      <c r="J364" s="18" t="s">
        <v>1543</v>
      </c>
      <c r="K364" s="18" t="s">
        <v>1544</v>
      </c>
      <c r="L364" s="18" t="s">
        <v>1545</v>
      </c>
      <c r="M364" s="18" t="s">
        <v>1546</v>
      </c>
      <c r="N364" s="18" t="s">
        <v>1547</v>
      </c>
      <c r="O364" s="18" t="s">
        <v>1547</v>
      </c>
      <c r="P364" s="18">
        <f t="shared" si="6"/>
        <v>0</v>
      </c>
      <c r="Q364" s="18">
        <v>1</v>
      </c>
      <c r="R364" s="18">
        <v>52</v>
      </c>
      <c r="S364" s="18" t="s">
        <v>1548</v>
      </c>
      <c r="T364" s="18">
        <v>0</v>
      </c>
      <c r="U364" s="18">
        <v>4</v>
      </c>
      <c r="V364" s="18">
        <v>12</v>
      </c>
      <c r="W364" s="18" t="s">
        <v>1511</v>
      </c>
      <c r="X364" s="18" t="s">
        <v>1540</v>
      </c>
      <c r="Y364" s="18"/>
    </row>
    <row r="365" s="4" customFormat="1" ht="50" customHeight="1" spans="1:25">
      <c r="A365" s="18">
        <v>360</v>
      </c>
      <c r="B365" s="18" t="s">
        <v>80</v>
      </c>
      <c r="C365" s="18" t="s">
        <v>81</v>
      </c>
      <c r="D365" s="18" t="s">
        <v>98</v>
      </c>
      <c r="E365" s="18" t="s">
        <v>1502</v>
      </c>
      <c r="F365" s="18" t="s">
        <v>1549</v>
      </c>
      <c r="G365" s="18" t="s">
        <v>1550</v>
      </c>
      <c r="H365" s="18" t="s">
        <v>86</v>
      </c>
      <c r="I365" s="18" t="s">
        <v>1549</v>
      </c>
      <c r="J365" s="18" t="s">
        <v>1551</v>
      </c>
      <c r="K365" s="18" t="s">
        <v>1552</v>
      </c>
      <c r="L365" s="18" t="s">
        <v>1553</v>
      </c>
      <c r="M365" s="18" t="s">
        <v>1554</v>
      </c>
      <c r="N365" s="18" t="s">
        <v>470</v>
      </c>
      <c r="O365" s="18" t="s">
        <v>470</v>
      </c>
      <c r="P365" s="18">
        <f t="shared" si="6"/>
        <v>0</v>
      </c>
      <c r="Q365" s="18">
        <v>1</v>
      </c>
      <c r="R365" s="18">
        <v>12</v>
      </c>
      <c r="S365" s="18" t="s">
        <v>1555</v>
      </c>
      <c r="T365" s="18">
        <v>0</v>
      </c>
      <c r="U365" s="18">
        <v>1</v>
      </c>
      <c r="V365" s="18">
        <v>3</v>
      </c>
      <c r="W365" s="18" t="s">
        <v>1556</v>
      </c>
      <c r="X365" s="18" t="s">
        <v>1540</v>
      </c>
      <c r="Y365" s="18"/>
    </row>
    <row r="366" s="4" customFormat="1" ht="50" customHeight="1" spans="1:25">
      <c r="A366" s="18">
        <v>361</v>
      </c>
      <c r="B366" s="18" t="s">
        <v>80</v>
      </c>
      <c r="C366" s="18" t="s">
        <v>81</v>
      </c>
      <c r="D366" s="18" t="s">
        <v>98</v>
      </c>
      <c r="E366" s="18" t="s">
        <v>1502</v>
      </c>
      <c r="F366" s="18" t="s">
        <v>1503</v>
      </c>
      <c r="G366" s="18" t="s">
        <v>1557</v>
      </c>
      <c r="H366" s="18" t="s">
        <v>86</v>
      </c>
      <c r="I366" s="18" t="s">
        <v>1503</v>
      </c>
      <c r="J366" s="18" t="s">
        <v>1523</v>
      </c>
      <c r="K366" s="18" t="s">
        <v>1506</v>
      </c>
      <c r="L366" s="18" t="s">
        <v>1507</v>
      </c>
      <c r="M366" s="18" t="s">
        <v>1558</v>
      </c>
      <c r="N366" s="18" t="s">
        <v>1518</v>
      </c>
      <c r="O366" s="18" t="s">
        <v>1518</v>
      </c>
      <c r="P366" s="18">
        <f t="shared" si="6"/>
        <v>0</v>
      </c>
      <c r="Q366" s="18">
        <v>1</v>
      </c>
      <c r="R366" s="18">
        <v>38</v>
      </c>
      <c r="S366" s="18" t="s">
        <v>1559</v>
      </c>
      <c r="T366" s="18">
        <v>0</v>
      </c>
      <c r="U366" s="18">
        <v>2</v>
      </c>
      <c r="V366" s="18">
        <v>4</v>
      </c>
      <c r="W366" s="18" t="s">
        <v>1560</v>
      </c>
      <c r="X366" s="18" t="s">
        <v>1561</v>
      </c>
      <c r="Y366" s="18"/>
    </row>
    <row r="367" s="4" customFormat="1" ht="50" customHeight="1" spans="1:25">
      <c r="A367" s="18">
        <v>362</v>
      </c>
      <c r="B367" s="18" t="s">
        <v>80</v>
      </c>
      <c r="C367" s="18" t="s">
        <v>81</v>
      </c>
      <c r="D367" s="18" t="s">
        <v>98</v>
      </c>
      <c r="E367" s="18" t="s">
        <v>1502</v>
      </c>
      <c r="F367" s="18" t="s">
        <v>1503</v>
      </c>
      <c r="G367" s="18" t="s">
        <v>1562</v>
      </c>
      <c r="H367" s="18" t="s">
        <v>101</v>
      </c>
      <c r="I367" s="18" t="s">
        <v>1503</v>
      </c>
      <c r="J367" s="18" t="s">
        <v>1515</v>
      </c>
      <c r="K367" s="18" t="s">
        <v>1506</v>
      </c>
      <c r="L367" s="18" t="s">
        <v>1507</v>
      </c>
      <c r="M367" s="18" t="s">
        <v>1563</v>
      </c>
      <c r="N367" s="18" t="s">
        <v>1564</v>
      </c>
      <c r="O367" s="18" t="s">
        <v>1564</v>
      </c>
      <c r="P367" s="18">
        <f t="shared" si="6"/>
        <v>0</v>
      </c>
      <c r="Q367" s="18">
        <v>1</v>
      </c>
      <c r="R367" s="18">
        <v>40</v>
      </c>
      <c r="S367" s="18" t="s">
        <v>1565</v>
      </c>
      <c r="T367" s="18">
        <v>0</v>
      </c>
      <c r="U367" s="18">
        <v>3</v>
      </c>
      <c r="V367" s="18">
        <v>10</v>
      </c>
      <c r="W367" s="18" t="s">
        <v>1566</v>
      </c>
      <c r="X367" s="18" t="s">
        <v>1567</v>
      </c>
      <c r="Y367" s="18"/>
    </row>
    <row r="368" s="4" customFormat="1" ht="50" customHeight="1" spans="1:25">
      <c r="A368" s="18">
        <v>363</v>
      </c>
      <c r="B368" s="18" t="s">
        <v>80</v>
      </c>
      <c r="C368" s="18" t="s">
        <v>81</v>
      </c>
      <c r="D368" s="18" t="s">
        <v>98</v>
      </c>
      <c r="E368" s="18" t="s">
        <v>1502</v>
      </c>
      <c r="F368" s="18" t="s">
        <v>1568</v>
      </c>
      <c r="G368" s="18" t="s">
        <v>1569</v>
      </c>
      <c r="H368" s="18" t="s">
        <v>86</v>
      </c>
      <c r="I368" s="18" t="s">
        <v>1568</v>
      </c>
      <c r="J368" s="18" t="s">
        <v>1570</v>
      </c>
      <c r="K368" s="18" t="s">
        <v>1506</v>
      </c>
      <c r="L368" s="18" t="s">
        <v>1571</v>
      </c>
      <c r="M368" s="18" t="s">
        <v>1572</v>
      </c>
      <c r="N368" s="18" t="s">
        <v>458</v>
      </c>
      <c r="O368" s="18" t="s">
        <v>458</v>
      </c>
      <c r="P368" s="18">
        <f t="shared" si="6"/>
        <v>0</v>
      </c>
      <c r="Q368" s="18">
        <v>1</v>
      </c>
      <c r="R368" s="18">
        <v>16</v>
      </c>
      <c r="S368" s="18" t="s">
        <v>1573</v>
      </c>
      <c r="T368" s="18">
        <v>1</v>
      </c>
      <c r="U368" s="18">
        <v>8</v>
      </c>
      <c r="V368" s="18">
        <v>17</v>
      </c>
      <c r="W368" s="18" t="s">
        <v>1574</v>
      </c>
      <c r="X368" s="18" t="s">
        <v>1575</v>
      </c>
      <c r="Y368" s="18"/>
    </row>
    <row r="369" s="4" customFormat="1" ht="50" customHeight="1" spans="1:25">
      <c r="A369" s="18">
        <v>364</v>
      </c>
      <c r="B369" s="18" t="s">
        <v>80</v>
      </c>
      <c r="C369" s="18" t="s">
        <v>81</v>
      </c>
      <c r="D369" s="18" t="s">
        <v>98</v>
      </c>
      <c r="E369" s="18" t="s">
        <v>1502</v>
      </c>
      <c r="F369" s="18" t="s">
        <v>1568</v>
      </c>
      <c r="G369" s="18" t="s">
        <v>1576</v>
      </c>
      <c r="H369" s="18" t="s">
        <v>101</v>
      </c>
      <c r="I369" s="18" t="s">
        <v>1568</v>
      </c>
      <c r="J369" s="18" t="s">
        <v>1570</v>
      </c>
      <c r="K369" s="18" t="s">
        <v>1506</v>
      </c>
      <c r="L369" s="18" t="s">
        <v>1571</v>
      </c>
      <c r="M369" s="18" t="s">
        <v>1577</v>
      </c>
      <c r="N369" s="18" t="s">
        <v>1578</v>
      </c>
      <c r="O369" s="18" t="s">
        <v>1578</v>
      </c>
      <c r="P369" s="18">
        <f t="shared" si="6"/>
        <v>0</v>
      </c>
      <c r="Q369" s="18">
        <v>1</v>
      </c>
      <c r="R369" s="18">
        <v>35</v>
      </c>
      <c r="S369" s="18" t="s">
        <v>1579</v>
      </c>
      <c r="T369" s="18">
        <v>1</v>
      </c>
      <c r="U369" s="18">
        <v>3</v>
      </c>
      <c r="V369" s="18">
        <v>7</v>
      </c>
      <c r="W369" s="18" t="s">
        <v>1580</v>
      </c>
      <c r="X369" s="18" t="s">
        <v>1581</v>
      </c>
      <c r="Y369" s="18"/>
    </row>
    <row r="370" s="4" customFormat="1" ht="50" customHeight="1" spans="1:25">
      <c r="A370" s="18">
        <v>365</v>
      </c>
      <c r="B370" s="18" t="s">
        <v>80</v>
      </c>
      <c r="C370" s="18" t="s">
        <v>81</v>
      </c>
      <c r="D370" s="18" t="s">
        <v>98</v>
      </c>
      <c r="E370" s="18" t="s">
        <v>1502</v>
      </c>
      <c r="F370" s="18" t="s">
        <v>1582</v>
      </c>
      <c r="G370" s="18" t="s">
        <v>1583</v>
      </c>
      <c r="H370" s="18" t="s">
        <v>176</v>
      </c>
      <c r="I370" s="18" t="s">
        <v>1582</v>
      </c>
      <c r="J370" s="18" t="s">
        <v>1584</v>
      </c>
      <c r="K370" s="18" t="s">
        <v>1506</v>
      </c>
      <c r="L370" s="18" t="s">
        <v>1585</v>
      </c>
      <c r="M370" s="18" t="s">
        <v>1583</v>
      </c>
      <c r="N370" s="18" t="s">
        <v>470</v>
      </c>
      <c r="O370" s="18" t="s">
        <v>470</v>
      </c>
      <c r="P370" s="18">
        <f t="shared" si="6"/>
        <v>0</v>
      </c>
      <c r="Q370" s="18">
        <v>1</v>
      </c>
      <c r="R370" s="18">
        <v>31</v>
      </c>
      <c r="S370" s="18" t="s">
        <v>1579</v>
      </c>
      <c r="T370" s="18">
        <v>0</v>
      </c>
      <c r="U370" s="18">
        <v>8</v>
      </c>
      <c r="V370" s="18">
        <v>21</v>
      </c>
      <c r="W370" s="18" t="s">
        <v>1586</v>
      </c>
      <c r="X370" s="18" t="s">
        <v>1581</v>
      </c>
      <c r="Y370" s="18"/>
    </row>
    <row r="371" s="4" customFormat="1" ht="50" customHeight="1" spans="1:25">
      <c r="A371" s="18">
        <v>366</v>
      </c>
      <c r="B371" s="18" t="s">
        <v>80</v>
      </c>
      <c r="C371" s="18" t="s">
        <v>81</v>
      </c>
      <c r="D371" s="18" t="s">
        <v>98</v>
      </c>
      <c r="E371" s="18" t="s">
        <v>1502</v>
      </c>
      <c r="F371" s="18" t="s">
        <v>1568</v>
      </c>
      <c r="G371" s="18" t="s">
        <v>1587</v>
      </c>
      <c r="H371" s="18" t="s">
        <v>101</v>
      </c>
      <c r="I371" s="18" t="s">
        <v>1568</v>
      </c>
      <c r="J371" s="18" t="s">
        <v>1588</v>
      </c>
      <c r="K371" s="18" t="s">
        <v>1506</v>
      </c>
      <c r="L371" s="18" t="s">
        <v>1571</v>
      </c>
      <c r="M371" s="18" t="s">
        <v>1589</v>
      </c>
      <c r="N371" s="18" t="s">
        <v>470</v>
      </c>
      <c r="O371" s="18" t="s">
        <v>470</v>
      </c>
      <c r="P371" s="18">
        <f t="shared" si="6"/>
        <v>0</v>
      </c>
      <c r="Q371" s="18">
        <v>1</v>
      </c>
      <c r="R371" s="18">
        <v>51</v>
      </c>
      <c r="S371" s="18" t="s">
        <v>1590</v>
      </c>
      <c r="T371" s="18">
        <v>1</v>
      </c>
      <c r="U371" s="18">
        <v>4</v>
      </c>
      <c r="V371" s="18">
        <v>13</v>
      </c>
      <c r="W371" s="18" t="s">
        <v>1591</v>
      </c>
      <c r="X371" s="18" t="s">
        <v>1351</v>
      </c>
      <c r="Y371" s="18"/>
    </row>
    <row r="372" s="4" customFormat="1" ht="50" customHeight="1" spans="1:25">
      <c r="A372" s="18">
        <v>367</v>
      </c>
      <c r="B372" s="18" t="s">
        <v>80</v>
      </c>
      <c r="C372" s="18" t="s">
        <v>81</v>
      </c>
      <c r="D372" s="18" t="s">
        <v>82</v>
      </c>
      <c r="E372" s="18" t="s">
        <v>1502</v>
      </c>
      <c r="F372" s="18" t="s">
        <v>1502</v>
      </c>
      <c r="G372" s="18" t="s">
        <v>146</v>
      </c>
      <c r="H372" s="18" t="s">
        <v>101</v>
      </c>
      <c r="I372" s="18" t="s">
        <v>1502</v>
      </c>
      <c r="J372" s="18" t="s">
        <v>1515</v>
      </c>
      <c r="K372" s="18" t="s">
        <v>1506</v>
      </c>
      <c r="L372" s="18" t="s">
        <v>1592</v>
      </c>
      <c r="M372" s="18" t="s">
        <v>1593</v>
      </c>
      <c r="N372" s="18" t="s">
        <v>1594</v>
      </c>
      <c r="O372" s="18" t="s">
        <v>1594</v>
      </c>
      <c r="P372" s="18">
        <f t="shared" si="6"/>
        <v>0</v>
      </c>
      <c r="Q372" s="18">
        <v>1</v>
      </c>
      <c r="R372" s="18">
        <v>18</v>
      </c>
      <c r="S372" s="18" t="s">
        <v>1595</v>
      </c>
      <c r="T372" s="18">
        <v>0</v>
      </c>
      <c r="U372" s="18">
        <v>18</v>
      </c>
      <c r="V372" s="18">
        <v>18</v>
      </c>
      <c r="W372" s="18" t="s">
        <v>1593</v>
      </c>
      <c r="X372" s="18" t="s">
        <v>1596</v>
      </c>
      <c r="Y372" s="18"/>
    </row>
    <row r="373" s="4" customFormat="1" ht="50" customHeight="1" spans="1:25">
      <c r="A373" s="18">
        <v>368</v>
      </c>
      <c r="B373" s="18" t="s">
        <v>80</v>
      </c>
      <c r="C373" s="18" t="s">
        <v>81</v>
      </c>
      <c r="D373" s="18" t="s">
        <v>82</v>
      </c>
      <c r="E373" s="18" t="s">
        <v>1502</v>
      </c>
      <c r="F373" s="18" t="s">
        <v>1541</v>
      </c>
      <c r="G373" s="18" t="s">
        <v>1597</v>
      </c>
      <c r="H373" s="18" t="s">
        <v>176</v>
      </c>
      <c r="I373" s="18" t="s">
        <v>1541</v>
      </c>
      <c r="J373" s="18" t="s">
        <v>1598</v>
      </c>
      <c r="K373" s="18" t="s">
        <v>1599</v>
      </c>
      <c r="L373" s="18" t="s">
        <v>1545</v>
      </c>
      <c r="M373" s="18" t="s">
        <v>1600</v>
      </c>
      <c r="N373" s="18" t="s">
        <v>1547</v>
      </c>
      <c r="O373" s="18" t="s">
        <v>1547</v>
      </c>
      <c r="P373" s="18">
        <f t="shared" si="6"/>
        <v>0</v>
      </c>
      <c r="Q373" s="18">
        <v>1</v>
      </c>
      <c r="R373" s="18">
        <v>49</v>
      </c>
      <c r="S373" s="18" t="s">
        <v>1601</v>
      </c>
      <c r="T373" s="18">
        <v>0</v>
      </c>
      <c r="U373" s="18">
        <v>4</v>
      </c>
      <c r="V373" s="18">
        <v>14</v>
      </c>
      <c r="W373" s="18" t="s">
        <v>1602</v>
      </c>
      <c r="X373" s="18" t="s">
        <v>1520</v>
      </c>
      <c r="Y373" s="18"/>
    </row>
    <row r="374" s="4" customFormat="1" ht="50" customHeight="1" spans="1:25">
      <c r="A374" s="18">
        <v>369</v>
      </c>
      <c r="B374" s="18" t="s">
        <v>80</v>
      </c>
      <c r="C374" s="18" t="s">
        <v>90</v>
      </c>
      <c r="D374" s="18" t="s">
        <v>91</v>
      </c>
      <c r="E374" s="18" t="s">
        <v>1502</v>
      </c>
      <c r="F374" s="18" t="s">
        <v>1568</v>
      </c>
      <c r="G374" s="18" t="s">
        <v>1603</v>
      </c>
      <c r="H374" s="18" t="s">
        <v>86</v>
      </c>
      <c r="I374" s="18" t="s">
        <v>1568</v>
      </c>
      <c r="J374" s="18" t="s">
        <v>1515</v>
      </c>
      <c r="K374" s="18" t="s">
        <v>1604</v>
      </c>
      <c r="L374" s="18" t="s">
        <v>1571</v>
      </c>
      <c r="M374" s="18" t="s">
        <v>1572</v>
      </c>
      <c r="N374" s="18" t="s">
        <v>1605</v>
      </c>
      <c r="O374" s="18" t="s">
        <v>1605</v>
      </c>
      <c r="P374" s="18">
        <f t="shared" si="6"/>
        <v>0</v>
      </c>
      <c r="Q374" s="18">
        <v>1</v>
      </c>
      <c r="R374" s="18">
        <v>36</v>
      </c>
      <c r="S374" s="18" t="s">
        <v>1606</v>
      </c>
      <c r="T374" s="18">
        <v>1</v>
      </c>
      <c r="U374" s="18">
        <v>2</v>
      </c>
      <c r="V374" s="18">
        <v>9</v>
      </c>
      <c r="W374" s="18" t="s">
        <v>1574</v>
      </c>
      <c r="X374" s="18" t="s">
        <v>1607</v>
      </c>
      <c r="Y374" s="18"/>
    </row>
    <row r="375" s="4" customFormat="1" ht="50" customHeight="1" spans="1:25">
      <c r="A375" s="18">
        <v>370</v>
      </c>
      <c r="B375" s="18" t="s">
        <v>80</v>
      </c>
      <c r="C375" s="18" t="s">
        <v>90</v>
      </c>
      <c r="D375" s="18" t="s">
        <v>91</v>
      </c>
      <c r="E375" s="18" t="s">
        <v>1502</v>
      </c>
      <c r="F375" s="18" t="s">
        <v>1568</v>
      </c>
      <c r="G375" s="18" t="s">
        <v>1608</v>
      </c>
      <c r="H375" s="18" t="s">
        <v>101</v>
      </c>
      <c r="I375" s="18" t="s">
        <v>1568</v>
      </c>
      <c r="J375" s="18" t="s">
        <v>1609</v>
      </c>
      <c r="K375" s="18" t="s">
        <v>1610</v>
      </c>
      <c r="L375" s="18" t="s">
        <v>1571</v>
      </c>
      <c r="M375" s="18" t="s">
        <v>1611</v>
      </c>
      <c r="N375" s="18" t="s">
        <v>1547</v>
      </c>
      <c r="O375" s="18" t="s">
        <v>1547</v>
      </c>
      <c r="P375" s="18">
        <f t="shared" si="6"/>
        <v>0</v>
      </c>
      <c r="Q375" s="18">
        <v>1</v>
      </c>
      <c r="R375" s="18">
        <v>45</v>
      </c>
      <c r="S375" s="18" t="s">
        <v>1612</v>
      </c>
      <c r="T375" s="18">
        <v>1</v>
      </c>
      <c r="U375" s="18">
        <v>4</v>
      </c>
      <c r="V375" s="18">
        <v>14</v>
      </c>
      <c r="W375" s="18" t="s">
        <v>1613</v>
      </c>
      <c r="X375" s="18" t="s">
        <v>1614</v>
      </c>
      <c r="Y375" s="18"/>
    </row>
    <row r="376" s="4" customFormat="1" ht="50" customHeight="1" spans="1:25">
      <c r="A376" s="18">
        <v>371</v>
      </c>
      <c r="B376" s="18" t="s">
        <v>80</v>
      </c>
      <c r="C376" s="18" t="s">
        <v>90</v>
      </c>
      <c r="D376" s="18" t="s">
        <v>91</v>
      </c>
      <c r="E376" s="18" t="s">
        <v>1502</v>
      </c>
      <c r="F376" s="18" t="s">
        <v>1513</v>
      </c>
      <c r="G376" s="18" t="s">
        <v>1615</v>
      </c>
      <c r="H376" s="18" t="s">
        <v>86</v>
      </c>
      <c r="I376" s="18" t="s">
        <v>1513</v>
      </c>
      <c r="J376" s="18" t="s">
        <v>1616</v>
      </c>
      <c r="K376" s="18" t="s">
        <v>1506</v>
      </c>
      <c r="L376" s="18" t="s">
        <v>1513</v>
      </c>
      <c r="M376" s="18" t="s">
        <v>1617</v>
      </c>
      <c r="N376" s="18" t="s">
        <v>470</v>
      </c>
      <c r="O376" s="18" t="s">
        <v>470</v>
      </c>
      <c r="P376" s="18">
        <f t="shared" si="6"/>
        <v>0</v>
      </c>
      <c r="Q376" s="18">
        <v>1</v>
      </c>
      <c r="R376" s="18">
        <v>37</v>
      </c>
      <c r="S376" s="18" t="s">
        <v>1618</v>
      </c>
      <c r="T376" s="18">
        <v>0</v>
      </c>
      <c r="U376" s="18">
        <v>3</v>
      </c>
      <c r="V376" s="18">
        <v>12</v>
      </c>
      <c r="W376" s="18" t="s">
        <v>1619</v>
      </c>
      <c r="X376" s="18" t="s">
        <v>1620</v>
      </c>
      <c r="Y376" s="18"/>
    </row>
    <row r="377" s="4" customFormat="1" ht="50" customHeight="1" spans="1:25">
      <c r="A377" s="18">
        <v>372</v>
      </c>
      <c r="B377" s="18" t="s">
        <v>80</v>
      </c>
      <c r="C377" s="18" t="s">
        <v>90</v>
      </c>
      <c r="D377" s="18" t="s">
        <v>91</v>
      </c>
      <c r="E377" s="18" t="s">
        <v>1502</v>
      </c>
      <c r="F377" s="18" t="s">
        <v>1541</v>
      </c>
      <c r="G377" s="18" t="s">
        <v>1621</v>
      </c>
      <c r="H377" s="18" t="s">
        <v>86</v>
      </c>
      <c r="I377" s="18" t="s">
        <v>1541</v>
      </c>
      <c r="J377" s="18" t="s">
        <v>1622</v>
      </c>
      <c r="K377" s="18" t="s">
        <v>1506</v>
      </c>
      <c r="L377" s="18" t="s">
        <v>1545</v>
      </c>
      <c r="M377" s="18" t="s">
        <v>1623</v>
      </c>
      <c r="N377" s="18" t="s">
        <v>470</v>
      </c>
      <c r="O377" s="18" t="s">
        <v>470</v>
      </c>
      <c r="P377" s="18">
        <f t="shared" si="6"/>
        <v>0</v>
      </c>
      <c r="Q377" s="18">
        <v>1</v>
      </c>
      <c r="R377" s="18">
        <v>56</v>
      </c>
      <c r="S377" s="18" t="s">
        <v>1624</v>
      </c>
      <c r="T377" s="18">
        <v>0</v>
      </c>
      <c r="U377" s="18">
        <v>5</v>
      </c>
      <c r="V377" s="18">
        <v>16</v>
      </c>
      <c r="W377" s="18" t="s">
        <v>1625</v>
      </c>
      <c r="X377" s="18" t="s">
        <v>1626</v>
      </c>
      <c r="Y377" s="18"/>
    </row>
    <row r="378" s="4" customFormat="1" ht="50" customHeight="1" spans="1:25">
      <c r="A378" s="18">
        <v>373</v>
      </c>
      <c r="B378" s="18" t="s">
        <v>80</v>
      </c>
      <c r="C378" s="18" t="s">
        <v>90</v>
      </c>
      <c r="D378" s="18" t="s">
        <v>91</v>
      </c>
      <c r="E378" s="18" t="s">
        <v>1502</v>
      </c>
      <c r="F378" s="18" t="s">
        <v>1535</v>
      </c>
      <c r="G378" s="18" t="s">
        <v>1627</v>
      </c>
      <c r="H378" s="18" t="s">
        <v>86</v>
      </c>
      <c r="I378" s="18" t="s">
        <v>1535</v>
      </c>
      <c r="J378" s="18" t="s">
        <v>1628</v>
      </c>
      <c r="K378" s="18" t="s">
        <v>1506</v>
      </c>
      <c r="L378" s="18" t="s">
        <v>1629</v>
      </c>
      <c r="M378" s="18" t="s">
        <v>1630</v>
      </c>
      <c r="N378" s="18" t="s">
        <v>1526</v>
      </c>
      <c r="O378" s="18" t="s">
        <v>1526</v>
      </c>
      <c r="P378" s="18">
        <f t="shared" si="6"/>
        <v>0</v>
      </c>
      <c r="Q378" s="18">
        <v>1</v>
      </c>
      <c r="R378" s="18">
        <v>35</v>
      </c>
      <c r="S378" s="18" t="s">
        <v>1631</v>
      </c>
      <c r="T378" s="18">
        <v>0</v>
      </c>
      <c r="U378" s="18">
        <v>3</v>
      </c>
      <c r="V378" s="18">
        <v>12</v>
      </c>
      <c r="W378" s="18" t="s">
        <v>1632</v>
      </c>
      <c r="X378" s="18" t="s">
        <v>1633</v>
      </c>
      <c r="Y378" s="18"/>
    </row>
    <row r="379" s="4" customFormat="1" ht="50" customHeight="1" spans="1:25">
      <c r="A379" s="18">
        <v>374</v>
      </c>
      <c r="B379" s="18" t="s">
        <v>80</v>
      </c>
      <c r="C379" s="18" t="s">
        <v>1176</v>
      </c>
      <c r="D379" s="18" t="s">
        <v>1176</v>
      </c>
      <c r="E379" s="18" t="s">
        <v>1502</v>
      </c>
      <c r="F379" s="18" t="s">
        <v>1549</v>
      </c>
      <c r="G379" s="18" t="s">
        <v>1634</v>
      </c>
      <c r="H379" s="18" t="s">
        <v>101</v>
      </c>
      <c r="I379" s="18" t="s">
        <v>1549</v>
      </c>
      <c r="J379" s="18" t="s">
        <v>1635</v>
      </c>
      <c r="K379" s="18" t="s">
        <v>1636</v>
      </c>
      <c r="L379" s="18" t="s">
        <v>1637</v>
      </c>
      <c r="M379" s="18" t="s">
        <v>1638</v>
      </c>
      <c r="N379" s="63">
        <v>65</v>
      </c>
      <c r="O379" s="18" t="s">
        <v>1639</v>
      </c>
      <c r="P379" s="18">
        <f t="shared" si="6"/>
        <v>15</v>
      </c>
      <c r="Q379" s="18">
        <v>1</v>
      </c>
      <c r="R379" s="18">
        <v>84</v>
      </c>
      <c r="S379" s="18" t="s">
        <v>1640</v>
      </c>
      <c r="T379" s="18">
        <v>0</v>
      </c>
      <c r="U379" s="18">
        <v>8</v>
      </c>
      <c r="V379" s="18">
        <v>24</v>
      </c>
      <c r="W379" s="18" t="s">
        <v>1351</v>
      </c>
      <c r="X379" s="18" t="s">
        <v>1351</v>
      </c>
      <c r="Y379" s="18"/>
    </row>
    <row r="380" s="4" customFormat="1" ht="50" customHeight="1" spans="1:25">
      <c r="A380" s="18">
        <v>375</v>
      </c>
      <c r="B380" s="18" t="s">
        <v>160</v>
      </c>
      <c r="C380" s="18" t="s">
        <v>161</v>
      </c>
      <c r="D380" s="18" t="s">
        <v>321</v>
      </c>
      <c r="E380" s="18" t="s">
        <v>1502</v>
      </c>
      <c r="F380" s="18" t="s">
        <v>1582</v>
      </c>
      <c r="G380" s="18" t="s">
        <v>1641</v>
      </c>
      <c r="H380" s="18" t="s">
        <v>176</v>
      </c>
      <c r="I380" s="18" t="s">
        <v>1582</v>
      </c>
      <c r="J380" s="18" t="s">
        <v>1537</v>
      </c>
      <c r="K380" s="18" t="s">
        <v>1642</v>
      </c>
      <c r="L380" s="18" t="s">
        <v>1585</v>
      </c>
      <c r="M380" s="18" t="s">
        <v>1643</v>
      </c>
      <c r="N380" s="18" t="s">
        <v>1644</v>
      </c>
      <c r="O380" s="18" t="s">
        <v>1644</v>
      </c>
      <c r="P380" s="18">
        <f t="shared" si="6"/>
        <v>0</v>
      </c>
      <c r="Q380" s="18">
        <v>1</v>
      </c>
      <c r="R380" s="18">
        <v>68</v>
      </c>
      <c r="S380" s="18" t="s">
        <v>1645</v>
      </c>
      <c r="T380" s="18">
        <v>0</v>
      </c>
      <c r="U380" s="18">
        <v>7</v>
      </c>
      <c r="V380" s="18">
        <v>25</v>
      </c>
      <c r="W380" s="18" t="s">
        <v>1646</v>
      </c>
      <c r="X380" s="18" t="s">
        <v>1647</v>
      </c>
      <c r="Y380" s="18"/>
    </row>
    <row r="381" s="4" customFormat="1" ht="50" customHeight="1" spans="1:25">
      <c r="A381" s="18">
        <v>376</v>
      </c>
      <c r="B381" s="18" t="s">
        <v>160</v>
      </c>
      <c r="C381" s="18" t="s">
        <v>161</v>
      </c>
      <c r="D381" s="18" t="s">
        <v>321</v>
      </c>
      <c r="E381" s="18" t="s">
        <v>1502</v>
      </c>
      <c r="F381" s="18" t="s">
        <v>1648</v>
      </c>
      <c r="G381" s="18" t="s">
        <v>1649</v>
      </c>
      <c r="H381" s="18" t="s">
        <v>176</v>
      </c>
      <c r="I381" s="18" t="s">
        <v>1648</v>
      </c>
      <c r="J381" s="18" t="s">
        <v>1515</v>
      </c>
      <c r="K381" s="18" t="s">
        <v>1506</v>
      </c>
      <c r="L381" s="18" t="s">
        <v>1650</v>
      </c>
      <c r="M381" s="18" t="s">
        <v>1651</v>
      </c>
      <c r="N381" s="18" t="s">
        <v>1652</v>
      </c>
      <c r="O381" s="18" t="s">
        <v>1652</v>
      </c>
      <c r="P381" s="18">
        <f t="shared" si="6"/>
        <v>0</v>
      </c>
      <c r="Q381" s="18">
        <v>1</v>
      </c>
      <c r="R381" s="18">
        <v>105</v>
      </c>
      <c r="S381" s="18" t="s">
        <v>1653</v>
      </c>
      <c r="T381" s="18">
        <v>0</v>
      </c>
      <c r="U381" s="18">
        <v>9</v>
      </c>
      <c r="V381" s="18">
        <v>30</v>
      </c>
      <c r="W381" s="18" t="s">
        <v>1654</v>
      </c>
      <c r="X381" s="18" t="s">
        <v>1655</v>
      </c>
      <c r="Y381" s="18"/>
    </row>
    <row r="382" s="4" customFormat="1" ht="50" customHeight="1" spans="1:25">
      <c r="A382" s="18">
        <v>377</v>
      </c>
      <c r="B382" s="18" t="s">
        <v>160</v>
      </c>
      <c r="C382" s="18" t="s">
        <v>161</v>
      </c>
      <c r="D382" s="18" t="s">
        <v>321</v>
      </c>
      <c r="E382" s="18" t="s">
        <v>1502</v>
      </c>
      <c r="F382" s="18" t="s">
        <v>1568</v>
      </c>
      <c r="G382" s="18" t="s">
        <v>1656</v>
      </c>
      <c r="H382" s="18" t="s">
        <v>176</v>
      </c>
      <c r="I382" s="18" t="s">
        <v>1568</v>
      </c>
      <c r="J382" s="18" t="s">
        <v>1523</v>
      </c>
      <c r="K382" s="18" t="s">
        <v>1657</v>
      </c>
      <c r="L382" s="18" t="s">
        <v>1571</v>
      </c>
      <c r="M382" s="18" t="s">
        <v>1658</v>
      </c>
      <c r="N382" s="18" t="s">
        <v>470</v>
      </c>
      <c r="O382" s="18" t="s">
        <v>470</v>
      </c>
      <c r="P382" s="18">
        <f t="shared" si="6"/>
        <v>0</v>
      </c>
      <c r="Q382" s="18">
        <v>1</v>
      </c>
      <c r="R382" s="18">
        <v>21</v>
      </c>
      <c r="S382" s="18" t="s">
        <v>1659</v>
      </c>
      <c r="T382" s="18">
        <v>1</v>
      </c>
      <c r="U382" s="18">
        <v>6</v>
      </c>
      <c r="V382" s="18">
        <v>16</v>
      </c>
      <c r="W382" s="18" t="s">
        <v>1658</v>
      </c>
      <c r="X382" s="18" t="s">
        <v>1660</v>
      </c>
      <c r="Y382" s="18"/>
    </row>
    <row r="383" s="4" customFormat="1" ht="50" customHeight="1" spans="1:25">
      <c r="A383" s="18">
        <v>378</v>
      </c>
      <c r="B383" s="18" t="s">
        <v>160</v>
      </c>
      <c r="C383" s="18" t="s">
        <v>161</v>
      </c>
      <c r="D383" s="18" t="s">
        <v>321</v>
      </c>
      <c r="E383" s="18" t="s">
        <v>1502</v>
      </c>
      <c r="F383" s="18" t="s">
        <v>1535</v>
      </c>
      <c r="G383" s="18" t="s">
        <v>1661</v>
      </c>
      <c r="H383" s="18" t="s">
        <v>101</v>
      </c>
      <c r="I383" s="18" t="s">
        <v>1535</v>
      </c>
      <c r="J383" s="18" t="s">
        <v>1570</v>
      </c>
      <c r="K383" s="18" t="s">
        <v>1506</v>
      </c>
      <c r="L383" s="18" t="s">
        <v>1629</v>
      </c>
      <c r="M383" s="18" t="s">
        <v>1662</v>
      </c>
      <c r="N383" s="18" t="s">
        <v>470</v>
      </c>
      <c r="O383" s="18" t="s">
        <v>470</v>
      </c>
      <c r="P383" s="18">
        <f t="shared" si="6"/>
        <v>0</v>
      </c>
      <c r="Q383" s="18">
        <v>1</v>
      </c>
      <c r="R383" s="18">
        <v>25</v>
      </c>
      <c r="S383" s="18" t="s">
        <v>1663</v>
      </c>
      <c r="T383" s="18">
        <v>0</v>
      </c>
      <c r="U383" s="18">
        <v>5</v>
      </c>
      <c r="V383" s="18">
        <v>14</v>
      </c>
      <c r="W383" s="18" t="s">
        <v>1664</v>
      </c>
      <c r="X383" s="18" t="s">
        <v>1665</v>
      </c>
      <c r="Y383" s="18"/>
    </row>
    <row r="384" s="3" customFormat="1" ht="50" customHeight="1" spans="1:25">
      <c r="A384" s="18">
        <v>379</v>
      </c>
      <c r="B384" s="18" t="s">
        <v>80</v>
      </c>
      <c r="C384" s="18" t="s">
        <v>90</v>
      </c>
      <c r="D384" s="27" t="s">
        <v>91</v>
      </c>
      <c r="E384" s="27" t="s">
        <v>1666</v>
      </c>
      <c r="F384" s="18" t="s">
        <v>1667</v>
      </c>
      <c r="G384" s="18" t="s">
        <v>1668</v>
      </c>
      <c r="H384" s="18" t="s">
        <v>101</v>
      </c>
      <c r="I384" s="18" t="s">
        <v>1667</v>
      </c>
      <c r="J384" s="54" t="s">
        <v>1669</v>
      </c>
      <c r="K384" s="54" t="s">
        <v>1670</v>
      </c>
      <c r="L384" s="18" t="s">
        <v>1667</v>
      </c>
      <c r="M384" s="18" t="s">
        <v>1671</v>
      </c>
      <c r="N384" s="27">
        <v>13</v>
      </c>
      <c r="O384" s="18">
        <v>3</v>
      </c>
      <c r="P384" s="18">
        <f t="shared" si="6"/>
        <v>10</v>
      </c>
      <c r="Q384" s="27">
        <v>1</v>
      </c>
      <c r="R384" s="27">
        <v>70</v>
      </c>
      <c r="S384" s="27">
        <v>300</v>
      </c>
      <c r="T384" s="27">
        <v>1</v>
      </c>
      <c r="U384" s="27">
        <v>50</v>
      </c>
      <c r="V384" s="27">
        <v>200</v>
      </c>
      <c r="W384" s="18" t="s">
        <v>1672</v>
      </c>
      <c r="X384" s="18" t="s">
        <v>1673</v>
      </c>
      <c r="Y384" s="27"/>
    </row>
    <row r="385" s="3" customFormat="1" ht="50" customHeight="1" spans="1:25">
      <c r="A385" s="18">
        <v>380</v>
      </c>
      <c r="B385" s="18" t="s">
        <v>160</v>
      </c>
      <c r="C385" s="27" t="s">
        <v>161</v>
      </c>
      <c r="D385" s="18" t="s">
        <v>162</v>
      </c>
      <c r="E385" s="27" t="s">
        <v>1666</v>
      </c>
      <c r="F385" s="18" t="s">
        <v>1674</v>
      </c>
      <c r="G385" s="18" t="s">
        <v>1675</v>
      </c>
      <c r="H385" s="18" t="s">
        <v>101</v>
      </c>
      <c r="I385" s="18" t="s">
        <v>1674</v>
      </c>
      <c r="J385" s="54" t="s">
        <v>1676</v>
      </c>
      <c r="K385" s="54" t="s">
        <v>1677</v>
      </c>
      <c r="L385" s="18" t="s">
        <v>1674</v>
      </c>
      <c r="M385" s="18" t="s">
        <v>1678</v>
      </c>
      <c r="N385" s="27">
        <v>10</v>
      </c>
      <c r="O385" s="18">
        <v>10</v>
      </c>
      <c r="P385" s="18">
        <f t="shared" si="6"/>
        <v>0</v>
      </c>
      <c r="Q385" s="27">
        <v>1</v>
      </c>
      <c r="R385" s="27">
        <v>50</v>
      </c>
      <c r="S385" s="27">
        <v>220</v>
      </c>
      <c r="T385" s="27">
        <v>1</v>
      </c>
      <c r="U385" s="27">
        <v>30</v>
      </c>
      <c r="V385" s="27">
        <v>140</v>
      </c>
      <c r="W385" s="18" t="s">
        <v>1679</v>
      </c>
      <c r="X385" s="18" t="s">
        <v>1680</v>
      </c>
      <c r="Y385" s="27"/>
    </row>
    <row r="386" s="3" customFormat="1" ht="50" customHeight="1" spans="1:25">
      <c r="A386" s="18">
        <v>381</v>
      </c>
      <c r="B386" s="18" t="s">
        <v>80</v>
      </c>
      <c r="C386" s="18" t="s">
        <v>90</v>
      </c>
      <c r="D386" s="27" t="s">
        <v>91</v>
      </c>
      <c r="E386" s="27" t="s">
        <v>1666</v>
      </c>
      <c r="F386" s="18" t="s">
        <v>1674</v>
      </c>
      <c r="G386" s="18" t="s">
        <v>1681</v>
      </c>
      <c r="H386" s="18" t="s">
        <v>101</v>
      </c>
      <c r="I386" s="18" t="s">
        <v>1674</v>
      </c>
      <c r="J386" s="54" t="s">
        <v>1676</v>
      </c>
      <c r="K386" s="54" t="s">
        <v>1677</v>
      </c>
      <c r="L386" s="18" t="s">
        <v>1674</v>
      </c>
      <c r="M386" s="18" t="s">
        <v>1682</v>
      </c>
      <c r="N386" s="27">
        <v>5</v>
      </c>
      <c r="O386" s="18">
        <v>2</v>
      </c>
      <c r="P386" s="18">
        <f t="shared" si="6"/>
        <v>3</v>
      </c>
      <c r="Q386" s="27">
        <v>1</v>
      </c>
      <c r="R386" s="27">
        <v>20</v>
      </c>
      <c r="S386" s="27">
        <v>85</v>
      </c>
      <c r="T386" s="27">
        <v>1</v>
      </c>
      <c r="U386" s="27">
        <v>10</v>
      </c>
      <c r="V386" s="27">
        <v>40</v>
      </c>
      <c r="W386" s="18" t="s">
        <v>1683</v>
      </c>
      <c r="X386" s="18" t="s">
        <v>1673</v>
      </c>
      <c r="Y386" s="27"/>
    </row>
    <row r="387" s="3" customFormat="1" ht="50" customHeight="1" spans="1:25">
      <c r="A387" s="18">
        <v>382</v>
      </c>
      <c r="B387" s="18" t="s">
        <v>80</v>
      </c>
      <c r="C387" s="27" t="s">
        <v>1176</v>
      </c>
      <c r="D387" s="27" t="s">
        <v>1684</v>
      </c>
      <c r="E387" s="27" t="s">
        <v>1666</v>
      </c>
      <c r="F387" s="18" t="s">
        <v>1674</v>
      </c>
      <c r="G387" s="18" t="s">
        <v>1685</v>
      </c>
      <c r="H387" s="18" t="s">
        <v>101</v>
      </c>
      <c r="I387" s="18" t="s">
        <v>1674</v>
      </c>
      <c r="J387" s="54" t="s">
        <v>442</v>
      </c>
      <c r="K387" s="54" t="s">
        <v>341</v>
      </c>
      <c r="L387" s="18" t="s">
        <v>1674</v>
      </c>
      <c r="M387" s="18" t="s">
        <v>1686</v>
      </c>
      <c r="N387" s="27">
        <v>50</v>
      </c>
      <c r="O387" s="18">
        <v>50</v>
      </c>
      <c r="P387" s="18">
        <f t="shared" si="6"/>
        <v>0</v>
      </c>
      <c r="Q387" s="27">
        <v>1</v>
      </c>
      <c r="R387" s="27">
        <v>15</v>
      </c>
      <c r="S387" s="27">
        <v>50</v>
      </c>
      <c r="T387" s="27">
        <v>1</v>
      </c>
      <c r="U387" s="27">
        <v>6</v>
      </c>
      <c r="V387" s="27">
        <v>20</v>
      </c>
      <c r="W387" s="18"/>
      <c r="X387" s="18" t="s">
        <v>1687</v>
      </c>
      <c r="Y387" s="27"/>
    </row>
    <row r="388" s="3" customFormat="1" ht="50" customHeight="1" spans="1:25">
      <c r="A388" s="18">
        <v>383</v>
      </c>
      <c r="B388" s="18" t="s">
        <v>80</v>
      </c>
      <c r="C388" s="27" t="s">
        <v>81</v>
      </c>
      <c r="D388" s="27" t="s">
        <v>82</v>
      </c>
      <c r="E388" s="27" t="s">
        <v>1666</v>
      </c>
      <c r="F388" s="18" t="s">
        <v>1688</v>
      </c>
      <c r="G388" s="18" t="s">
        <v>1689</v>
      </c>
      <c r="H388" s="18" t="s">
        <v>101</v>
      </c>
      <c r="I388" s="18" t="s">
        <v>1688</v>
      </c>
      <c r="J388" s="54" t="s">
        <v>1690</v>
      </c>
      <c r="K388" s="54" t="s">
        <v>1691</v>
      </c>
      <c r="L388" s="18" t="s">
        <v>1688</v>
      </c>
      <c r="M388" s="18" t="s">
        <v>1692</v>
      </c>
      <c r="N388" s="18">
        <v>10</v>
      </c>
      <c r="O388" s="18">
        <v>10</v>
      </c>
      <c r="P388" s="18">
        <f t="shared" si="6"/>
        <v>0</v>
      </c>
      <c r="Q388" s="27">
        <v>1</v>
      </c>
      <c r="R388" s="18">
        <v>15</v>
      </c>
      <c r="S388" s="18">
        <v>51</v>
      </c>
      <c r="T388" s="27">
        <v>1</v>
      </c>
      <c r="U388" s="18">
        <v>15</v>
      </c>
      <c r="V388" s="18">
        <v>51</v>
      </c>
      <c r="W388" s="18" t="s">
        <v>1693</v>
      </c>
      <c r="X388" s="18" t="s">
        <v>1694</v>
      </c>
      <c r="Y388" s="27"/>
    </row>
    <row r="389" s="3" customFormat="1" ht="50" customHeight="1" spans="1:25">
      <c r="A389" s="18">
        <v>384</v>
      </c>
      <c r="B389" s="18" t="s">
        <v>80</v>
      </c>
      <c r="C389" s="27" t="s">
        <v>81</v>
      </c>
      <c r="D389" s="27" t="s">
        <v>82</v>
      </c>
      <c r="E389" s="27" t="s">
        <v>1666</v>
      </c>
      <c r="F389" s="18" t="s">
        <v>1695</v>
      </c>
      <c r="G389" s="18" t="s">
        <v>1696</v>
      </c>
      <c r="H389" s="18" t="s">
        <v>101</v>
      </c>
      <c r="I389" s="18" t="s">
        <v>1695</v>
      </c>
      <c r="J389" s="54" t="s">
        <v>424</v>
      </c>
      <c r="K389" s="54" t="s">
        <v>341</v>
      </c>
      <c r="L389" s="18" t="s">
        <v>1695</v>
      </c>
      <c r="M389" s="18" t="s">
        <v>1697</v>
      </c>
      <c r="N389" s="27">
        <v>10</v>
      </c>
      <c r="O389" s="18">
        <v>10</v>
      </c>
      <c r="P389" s="18">
        <f t="shared" si="6"/>
        <v>0</v>
      </c>
      <c r="Q389" s="27">
        <v>1</v>
      </c>
      <c r="R389" s="27">
        <v>20</v>
      </c>
      <c r="S389" s="27">
        <v>80</v>
      </c>
      <c r="T389" s="27">
        <v>1</v>
      </c>
      <c r="U389" s="27">
        <v>7</v>
      </c>
      <c r="V389" s="27">
        <v>24</v>
      </c>
      <c r="W389" s="18" t="s">
        <v>211</v>
      </c>
      <c r="X389" s="18" t="s">
        <v>211</v>
      </c>
      <c r="Y389" s="27"/>
    </row>
    <row r="390" s="3" customFormat="1" ht="50" customHeight="1" spans="1:25">
      <c r="A390" s="18">
        <v>385</v>
      </c>
      <c r="B390" s="18" t="s">
        <v>160</v>
      </c>
      <c r="C390" s="27" t="s">
        <v>161</v>
      </c>
      <c r="D390" s="18" t="s">
        <v>162</v>
      </c>
      <c r="E390" s="27" t="s">
        <v>1666</v>
      </c>
      <c r="F390" s="18" t="s">
        <v>1698</v>
      </c>
      <c r="G390" s="18" t="s">
        <v>1699</v>
      </c>
      <c r="H390" s="18" t="s">
        <v>101</v>
      </c>
      <c r="I390" s="18" t="s">
        <v>1698</v>
      </c>
      <c r="J390" s="54" t="s">
        <v>1700</v>
      </c>
      <c r="K390" s="54" t="s">
        <v>1701</v>
      </c>
      <c r="L390" s="18" t="s">
        <v>1698</v>
      </c>
      <c r="M390" s="18" t="s">
        <v>1702</v>
      </c>
      <c r="N390" s="27">
        <v>10</v>
      </c>
      <c r="O390" s="18">
        <v>10</v>
      </c>
      <c r="P390" s="18">
        <f t="shared" si="6"/>
        <v>0</v>
      </c>
      <c r="Q390" s="27">
        <v>1</v>
      </c>
      <c r="R390" s="27">
        <v>113</v>
      </c>
      <c r="S390" s="27">
        <v>289</v>
      </c>
      <c r="T390" s="27">
        <v>1</v>
      </c>
      <c r="U390" s="27">
        <v>5</v>
      </c>
      <c r="V390" s="27">
        <v>16</v>
      </c>
      <c r="W390" s="18" t="s">
        <v>1703</v>
      </c>
      <c r="X390" s="18" t="s">
        <v>1704</v>
      </c>
      <c r="Y390" s="27"/>
    </row>
    <row r="391" s="3" customFormat="1" ht="50" customHeight="1" spans="1:25">
      <c r="A391" s="18">
        <v>386</v>
      </c>
      <c r="B391" s="18" t="s">
        <v>80</v>
      </c>
      <c r="C391" s="27" t="s">
        <v>81</v>
      </c>
      <c r="D391" s="27" t="s">
        <v>98</v>
      </c>
      <c r="E391" s="27" t="s">
        <v>1666</v>
      </c>
      <c r="F391" s="18" t="s">
        <v>1698</v>
      </c>
      <c r="G391" s="18" t="s">
        <v>1705</v>
      </c>
      <c r="H391" s="18" t="s">
        <v>101</v>
      </c>
      <c r="I391" s="18" t="s">
        <v>1698</v>
      </c>
      <c r="J391" s="54" t="s">
        <v>1701</v>
      </c>
      <c r="K391" s="54" t="s">
        <v>1706</v>
      </c>
      <c r="L391" s="18" t="s">
        <v>1698</v>
      </c>
      <c r="M391" s="18" t="s">
        <v>1707</v>
      </c>
      <c r="N391" s="27">
        <v>3</v>
      </c>
      <c r="O391" s="18">
        <v>3</v>
      </c>
      <c r="P391" s="18">
        <f t="shared" si="6"/>
        <v>0</v>
      </c>
      <c r="Q391" s="27">
        <v>1</v>
      </c>
      <c r="R391" s="27">
        <v>52</v>
      </c>
      <c r="S391" s="27">
        <v>256</v>
      </c>
      <c r="T391" s="27">
        <v>1</v>
      </c>
      <c r="U391" s="27">
        <v>3</v>
      </c>
      <c r="V391" s="27">
        <v>10</v>
      </c>
      <c r="W391" s="18" t="s">
        <v>1708</v>
      </c>
      <c r="X391" s="18" t="s">
        <v>1704</v>
      </c>
      <c r="Y391" s="27"/>
    </row>
    <row r="392" s="3" customFormat="1" ht="50" customHeight="1" spans="1:25">
      <c r="A392" s="18">
        <v>387</v>
      </c>
      <c r="B392" s="18" t="s">
        <v>160</v>
      </c>
      <c r="C392" s="27" t="s">
        <v>161</v>
      </c>
      <c r="D392" s="27" t="s">
        <v>759</v>
      </c>
      <c r="E392" s="27" t="s">
        <v>1666</v>
      </c>
      <c r="F392" s="18" t="s">
        <v>1709</v>
      </c>
      <c r="G392" s="18" t="s">
        <v>1710</v>
      </c>
      <c r="H392" s="18" t="s">
        <v>101</v>
      </c>
      <c r="I392" s="18" t="s">
        <v>1709</v>
      </c>
      <c r="J392" s="54" t="s">
        <v>1677</v>
      </c>
      <c r="K392" s="54" t="s">
        <v>1669</v>
      </c>
      <c r="L392" s="18" t="s">
        <v>1709</v>
      </c>
      <c r="M392" s="18" t="s">
        <v>1711</v>
      </c>
      <c r="N392" s="27">
        <v>5</v>
      </c>
      <c r="O392" s="18">
        <v>5</v>
      </c>
      <c r="P392" s="18">
        <f t="shared" si="6"/>
        <v>0</v>
      </c>
      <c r="Q392" s="27">
        <v>1</v>
      </c>
      <c r="R392" s="27">
        <v>30</v>
      </c>
      <c r="S392" s="27">
        <v>100</v>
      </c>
      <c r="T392" s="27">
        <v>1</v>
      </c>
      <c r="U392" s="27">
        <v>6</v>
      </c>
      <c r="V392" s="27">
        <v>23</v>
      </c>
      <c r="W392" s="18" t="s">
        <v>1712</v>
      </c>
      <c r="X392" s="18" t="s">
        <v>1712</v>
      </c>
      <c r="Y392" s="27"/>
    </row>
    <row r="393" s="3" customFormat="1" ht="50" customHeight="1" spans="1:25">
      <c r="A393" s="18">
        <v>388</v>
      </c>
      <c r="B393" s="18" t="s">
        <v>160</v>
      </c>
      <c r="C393" s="27" t="s">
        <v>161</v>
      </c>
      <c r="D393" s="18" t="s">
        <v>321</v>
      </c>
      <c r="E393" s="27" t="s">
        <v>1666</v>
      </c>
      <c r="F393" s="18" t="s">
        <v>1674</v>
      </c>
      <c r="G393" s="18" t="s">
        <v>1713</v>
      </c>
      <c r="H393" s="18" t="s">
        <v>101</v>
      </c>
      <c r="I393" s="18" t="s">
        <v>1674</v>
      </c>
      <c r="J393" s="54" t="s">
        <v>1676</v>
      </c>
      <c r="K393" s="54" t="s">
        <v>1677</v>
      </c>
      <c r="L393" s="18" t="s">
        <v>1674</v>
      </c>
      <c r="M393" s="18" t="s">
        <v>1714</v>
      </c>
      <c r="N393" s="27">
        <v>5</v>
      </c>
      <c r="O393" s="18">
        <v>5</v>
      </c>
      <c r="P393" s="18">
        <f t="shared" si="6"/>
        <v>0</v>
      </c>
      <c r="Q393" s="27">
        <v>1</v>
      </c>
      <c r="R393" s="27">
        <v>15</v>
      </c>
      <c r="S393" s="27">
        <v>40</v>
      </c>
      <c r="T393" s="27">
        <v>1</v>
      </c>
      <c r="U393" s="27">
        <v>5</v>
      </c>
      <c r="V393" s="27">
        <v>21</v>
      </c>
      <c r="W393" s="18" t="s">
        <v>1703</v>
      </c>
      <c r="X393" s="18" t="s">
        <v>1703</v>
      </c>
      <c r="Y393" s="27"/>
    </row>
    <row r="394" s="3" customFormat="1" ht="50" customHeight="1" spans="1:25">
      <c r="A394" s="18">
        <v>389</v>
      </c>
      <c r="B394" s="18" t="s">
        <v>160</v>
      </c>
      <c r="C394" s="27" t="s">
        <v>161</v>
      </c>
      <c r="D394" s="18" t="s">
        <v>162</v>
      </c>
      <c r="E394" s="27" t="s">
        <v>1666</v>
      </c>
      <c r="F394" s="18" t="s">
        <v>1674</v>
      </c>
      <c r="G394" s="18" t="s">
        <v>1715</v>
      </c>
      <c r="H394" s="18" t="s">
        <v>101</v>
      </c>
      <c r="I394" s="18" t="s">
        <v>1674</v>
      </c>
      <c r="J394" s="54" t="s">
        <v>1676</v>
      </c>
      <c r="K394" s="54" t="s">
        <v>1677</v>
      </c>
      <c r="L394" s="18" t="s">
        <v>1674</v>
      </c>
      <c r="M394" s="18" t="s">
        <v>1716</v>
      </c>
      <c r="N394" s="27">
        <v>5</v>
      </c>
      <c r="O394" s="18">
        <v>5</v>
      </c>
      <c r="P394" s="18">
        <f t="shared" ref="P394:P457" si="7">N394-O394</f>
        <v>0</v>
      </c>
      <c r="Q394" s="27">
        <v>1</v>
      </c>
      <c r="R394" s="27">
        <v>60</v>
      </c>
      <c r="S394" s="27">
        <v>210</v>
      </c>
      <c r="T394" s="27">
        <v>1</v>
      </c>
      <c r="U394" s="27">
        <v>35</v>
      </c>
      <c r="V394" s="27">
        <v>105</v>
      </c>
      <c r="W394" s="18" t="s">
        <v>1703</v>
      </c>
      <c r="X394" s="18" t="s">
        <v>1703</v>
      </c>
      <c r="Y394" s="27"/>
    </row>
    <row r="395" s="3" customFormat="1" ht="50" customHeight="1" spans="1:25">
      <c r="A395" s="18">
        <v>390</v>
      </c>
      <c r="B395" s="18" t="s">
        <v>80</v>
      </c>
      <c r="C395" s="18" t="s">
        <v>90</v>
      </c>
      <c r="D395" s="18" t="s">
        <v>91</v>
      </c>
      <c r="E395" s="18" t="s">
        <v>1717</v>
      </c>
      <c r="F395" s="18" t="s">
        <v>1717</v>
      </c>
      <c r="G395" s="18" t="s">
        <v>1718</v>
      </c>
      <c r="H395" s="18" t="s">
        <v>86</v>
      </c>
      <c r="I395" s="18" t="s">
        <v>1719</v>
      </c>
      <c r="J395" s="19">
        <v>202508</v>
      </c>
      <c r="K395" s="19">
        <v>202510</v>
      </c>
      <c r="L395" s="18" t="s">
        <v>1720</v>
      </c>
      <c r="M395" s="18" t="s">
        <v>1721</v>
      </c>
      <c r="N395" s="18">
        <v>1975</v>
      </c>
      <c r="O395" s="18">
        <v>790</v>
      </c>
      <c r="P395" s="18">
        <f t="shared" si="7"/>
        <v>1185</v>
      </c>
      <c r="Q395" s="18">
        <v>158</v>
      </c>
      <c r="R395" s="18">
        <v>2115</v>
      </c>
      <c r="S395" s="18">
        <v>10575</v>
      </c>
      <c r="T395" s="18">
        <v>6</v>
      </c>
      <c r="U395" s="18">
        <v>120</v>
      </c>
      <c r="V395" s="18">
        <v>611</v>
      </c>
      <c r="W395" s="18" t="s">
        <v>1722</v>
      </c>
      <c r="X395" s="18"/>
      <c r="Y395" s="18"/>
    </row>
    <row r="396" s="3" customFormat="1" ht="50" customHeight="1" spans="1:25">
      <c r="A396" s="18">
        <v>391</v>
      </c>
      <c r="B396" s="18" t="s">
        <v>80</v>
      </c>
      <c r="C396" s="18" t="s">
        <v>90</v>
      </c>
      <c r="D396" s="18" t="s">
        <v>91</v>
      </c>
      <c r="E396" s="18" t="s">
        <v>1717</v>
      </c>
      <c r="F396" s="18" t="s">
        <v>1717</v>
      </c>
      <c r="G396" s="18" t="s">
        <v>1723</v>
      </c>
      <c r="H396" s="18" t="s">
        <v>86</v>
      </c>
      <c r="I396" s="18" t="s">
        <v>1719</v>
      </c>
      <c r="J396" s="19">
        <v>20250801</v>
      </c>
      <c r="K396" s="19">
        <v>20251020</v>
      </c>
      <c r="L396" s="18" t="s">
        <v>1720</v>
      </c>
      <c r="M396" s="18" t="s">
        <v>1724</v>
      </c>
      <c r="N396" s="18">
        <v>650</v>
      </c>
      <c r="O396" s="18">
        <v>260</v>
      </c>
      <c r="P396" s="18">
        <f t="shared" si="7"/>
        <v>390</v>
      </c>
      <c r="Q396" s="18">
        <v>22</v>
      </c>
      <c r="R396" s="18">
        <v>160</v>
      </c>
      <c r="S396" s="18">
        <v>800</v>
      </c>
      <c r="T396" s="18">
        <v>2</v>
      </c>
      <c r="U396" s="18">
        <v>25</v>
      </c>
      <c r="V396" s="18">
        <v>125</v>
      </c>
      <c r="W396" s="18" t="s">
        <v>1724</v>
      </c>
      <c r="X396" s="18"/>
      <c r="Y396" s="18"/>
    </row>
    <row r="397" s="3" customFormat="1" ht="50" customHeight="1" spans="1:25">
      <c r="A397" s="18">
        <v>392</v>
      </c>
      <c r="B397" s="18" t="s">
        <v>80</v>
      </c>
      <c r="C397" s="18" t="s">
        <v>90</v>
      </c>
      <c r="D397" s="18" t="s">
        <v>91</v>
      </c>
      <c r="E397" s="18" t="s">
        <v>1717</v>
      </c>
      <c r="F397" s="18" t="s">
        <v>1717</v>
      </c>
      <c r="G397" s="18" t="s">
        <v>1725</v>
      </c>
      <c r="H397" s="18" t="s">
        <v>86</v>
      </c>
      <c r="I397" s="18" t="s">
        <v>1719</v>
      </c>
      <c r="J397" s="19">
        <v>20250801</v>
      </c>
      <c r="K397" s="19">
        <v>20251020</v>
      </c>
      <c r="L397" s="18" t="s">
        <v>1720</v>
      </c>
      <c r="M397" s="18" t="s">
        <v>1726</v>
      </c>
      <c r="N397" s="18">
        <v>150</v>
      </c>
      <c r="O397" s="18">
        <v>60</v>
      </c>
      <c r="P397" s="18">
        <f t="shared" si="7"/>
        <v>90</v>
      </c>
      <c r="Q397" s="18">
        <v>21</v>
      </c>
      <c r="R397" s="18">
        <v>195</v>
      </c>
      <c r="S397" s="18">
        <v>975</v>
      </c>
      <c r="T397" s="18">
        <v>3</v>
      </c>
      <c r="U397" s="18">
        <v>70</v>
      </c>
      <c r="V397" s="18">
        <v>350</v>
      </c>
      <c r="W397" s="18" t="s">
        <v>1727</v>
      </c>
      <c r="X397" s="18"/>
      <c r="Y397" s="18"/>
    </row>
    <row r="398" s="3" customFormat="1" ht="50" customHeight="1" spans="1:25">
      <c r="A398" s="18">
        <v>393</v>
      </c>
      <c r="B398" s="18" t="s">
        <v>80</v>
      </c>
      <c r="C398" s="18" t="s">
        <v>81</v>
      </c>
      <c r="D398" s="18" t="s">
        <v>1728</v>
      </c>
      <c r="E398" s="18" t="s">
        <v>163</v>
      </c>
      <c r="F398" s="18" t="s">
        <v>258</v>
      </c>
      <c r="G398" s="18" t="s">
        <v>1729</v>
      </c>
      <c r="H398" s="18" t="s">
        <v>101</v>
      </c>
      <c r="I398" s="18" t="s">
        <v>258</v>
      </c>
      <c r="J398" s="64">
        <v>45931</v>
      </c>
      <c r="K398" s="64">
        <v>45992</v>
      </c>
      <c r="L398" s="18" t="s">
        <v>1371</v>
      </c>
      <c r="M398" s="18" t="s">
        <v>1730</v>
      </c>
      <c r="N398" s="18">
        <v>20</v>
      </c>
      <c r="O398" s="18">
        <v>20</v>
      </c>
      <c r="P398" s="18">
        <f t="shared" si="7"/>
        <v>0</v>
      </c>
      <c r="Q398" s="18">
        <v>1</v>
      </c>
      <c r="R398" s="18">
        <v>157</v>
      </c>
      <c r="S398" s="18"/>
      <c r="T398" s="18">
        <v>1</v>
      </c>
      <c r="U398" s="18">
        <v>54</v>
      </c>
      <c r="V398" s="18"/>
      <c r="W398" s="18" t="s">
        <v>1731</v>
      </c>
      <c r="X398" s="18" t="s">
        <v>631</v>
      </c>
      <c r="Y398" s="18"/>
    </row>
    <row r="399" s="3" customFormat="1" ht="50" customHeight="1" spans="1:25">
      <c r="A399" s="18">
        <v>394</v>
      </c>
      <c r="B399" s="18" t="s">
        <v>80</v>
      </c>
      <c r="C399" s="18" t="s">
        <v>81</v>
      </c>
      <c r="D399" s="18" t="s">
        <v>1728</v>
      </c>
      <c r="E399" s="18" t="s">
        <v>472</v>
      </c>
      <c r="F399" s="18" t="s">
        <v>524</v>
      </c>
      <c r="G399" s="18" t="s">
        <v>1729</v>
      </c>
      <c r="H399" s="18" t="s">
        <v>101</v>
      </c>
      <c r="I399" s="18" t="s">
        <v>524</v>
      </c>
      <c r="J399" s="64">
        <v>45931</v>
      </c>
      <c r="K399" s="64">
        <v>45992</v>
      </c>
      <c r="L399" s="18" t="s">
        <v>1371</v>
      </c>
      <c r="M399" s="18" t="s">
        <v>1732</v>
      </c>
      <c r="N399" s="18">
        <v>20</v>
      </c>
      <c r="O399" s="18">
        <v>20</v>
      </c>
      <c r="P399" s="18">
        <f t="shared" si="7"/>
        <v>0</v>
      </c>
      <c r="Q399" s="18">
        <v>1</v>
      </c>
      <c r="R399" s="18">
        <v>170</v>
      </c>
      <c r="S399" s="18"/>
      <c r="T399" s="18">
        <v>1</v>
      </c>
      <c r="U399" s="18">
        <v>22</v>
      </c>
      <c r="V399" s="18"/>
      <c r="W399" s="18" t="s">
        <v>1731</v>
      </c>
      <c r="X399" s="18" t="s">
        <v>631</v>
      </c>
      <c r="Y399" s="18"/>
    </row>
    <row r="400" s="3" customFormat="1" ht="50" customHeight="1" spans="1:25">
      <c r="A400" s="18">
        <v>395</v>
      </c>
      <c r="B400" s="18" t="s">
        <v>80</v>
      </c>
      <c r="C400" s="18" t="s">
        <v>81</v>
      </c>
      <c r="D400" s="18" t="s">
        <v>1728</v>
      </c>
      <c r="E400" s="18" t="s">
        <v>723</v>
      </c>
      <c r="F400" s="18" t="s">
        <v>799</v>
      </c>
      <c r="G400" s="18" t="s">
        <v>1729</v>
      </c>
      <c r="H400" s="18" t="s">
        <v>101</v>
      </c>
      <c r="I400" s="18" t="s">
        <v>799</v>
      </c>
      <c r="J400" s="64">
        <v>45931</v>
      </c>
      <c r="K400" s="64">
        <v>45992</v>
      </c>
      <c r="L400" s="18" t="s">
        <v>1371</v>
      </c>
      <c r="M400" s="18" t="s">
        <v>1733</v>
      </c>
      <c r="N400" s="18">
        <v>20</v>
      </c>
      <c r="O400" s="18">
        <v>20</v>
      </c>
      <c r="P400" s="18">
        <f t="shared" si="7"/>
        <v>0</v>
      </c>
      <c r="Q400" s="18">
        <v>1</v>
      </c>
      <c r="R400" s="18">
        <v>203</v>
      </c>
      <c r="S400" s="18"/>
      <c r="T400" s="18">
        <v>1</v>
      </c>
      <c r="U400" s="18">
        <v>124</v>
      </c>
      <c r="V400" s="18"/>
      <c r="W400" s="18" t="s">
        <v>1731</v>
      </c>
      <c r="X400" s="18" t="s">
        <v>631</v>
      </c>
      <c r="Y400" s="18"/>
    </row>
    <row r="401" s="3" customFormat="1" ht="50" customHeight="1" spans="1:25">
      <c r="A401" s="18">
        <v>396</v>
      </c>
      <c r="B401" s="18" t="s">
        <v>80</v>
      </c>
      <c r="C401" s="18" t="s">
        <v>81</v>
      </c>
      <c r="D401" s="18" t="s">
        <v>1728</v>
      </c>
      <c r="E401" s="18" t="s">
        <v>1185</v>
      </c>
      <c r="F401" s="18" t="s">
        <v>1236</v>
      </c>
      <c r="G401" s="18" t="s">
        <v>1729</v>
      </c>
      <c r="H401" s="18" t="s">
        <v>101</v>
      </c>
      <c r="I401" s="18" t="s">
        <v>1236</v>
      </c>
      <c r="J401" s="64">
        <v>45931</v>
      </c>
      <c r="K401" s="64">
        <v>45992</v>
      </c>
      <c r="L401" s="18" t="s">
        <v>1371</v>
      </c>
      <c r="M401" s="18" t="s">
        <v>1732</v>
      </c>
      <c r="N401" s="18">
        <v>20</v>
      </c>
      <c r="O401" s="18">
        <v>20</v>
      </c>
      <c r="P401" s="18">
        <f t="shared" si="7"/>
        <v>0</v>
      </c>
      <c r="Q401" s="18">
        <v>1</v>
      </c>
      <c r="R401" s="18">
        <v>254</v>
      </c>
      <c r="S401" s="18"/>
      <c r="T401" s="18">
        <v>1</v>
      </c>
      <c r="U401" s="18">
        <v>83</v>
      </c>
      <c r="V401" s="18"/>
      <c r="W401" s="18" t="s">
        <v>1731</v>
      </c>
      <c r="X401" s="18" t="s">
        <v>631</v>
      </c>
      <c r="Y401" s="18"/>
    </row>
    <row r="402" s="3" customFormat="1" ht="50" customHeight="1" spans="1:25">
      <c r="A402" s="18">
        <v>397</v>
      </c>
      <c r="B402" s="18" t="s">
        <v>80</v>
      </c>
      <c r="C402" s="18" t="s">
        <v>81</v>
      </c>
      <c r="D402" s="18" t="s">
        <v>1728</v>
      </c>
      <c r="E402" s="18" t="s">
        <v>1291</v>
      </c>
      <c r="F402" s="18" t="s">
        <v>747</v>
      </c>
      <c r="G402" s="18" t="s">
        <v>1729</v>
      </c>
      <c r="H402" s="18" t="s">
        <v>101</v>
      </c>
      <c r="I402" s="18" t="s">
        <v>747</v>
      </c>
      <c r="J402" s="64">
        <v>45931</v>
      </c>
      <c r="K402" s="64">
        <v>45992</v>
      </c>
      <c r="L402" s="18" t="s">
        <v>1371</v>
      </c>
      <c r="M402" s="18" t="s">
        <v>1732</v>
      </c>
      <c r="N402" s="18">
        <v>20</v>
      </c>
      <c r="O402" s="18">
        <v>20</v>
      </c>
      <c r="P402" s="18">
        <f t="shared" si="7"/>
        <v>0</v>
      </c>
      <c r="Q402" s="18">
        <v>1</v>
      </c>
      <c r="R402" s="18">
        <v>244</v>
      </c>
      <c r="S402" s="18"/>
      <c r="T402" s="18">
        <v>1</v>
      </c>
      <c r="U402" s="18">
        <v>55</v>
      </c>
      <c r="V402" s="18"/>
      <c r="W402" s="18" t="s">
        <v>1731</v>
      </c>
      <c r="X402" s="18" t="s">
        <v>631</v>
      </c>
      <c r="Y402" s="18"/>
    </row>
    <row r="403" s="3" customFormat="1" ht="50" customHeight="1" spans="1:25">
      <c r="A403" s="18">
        <v>398</v>
      </c>
      <c r="B403" s="18" t="s">
        <v>296</v>
      </c>
      <c r="C403" s="18" t="s">
        <v>1734</v>
      </c>
      <c r="D403" s="18" t="s">
        <v>1734</v>
      </c>
      <c r="E403" s="18" t="s">
        <v>1717</v>
      </c>
      <c r="F403" s="18" t="s">
        <v>1717</v>
      </c>
      <c r="G403" s="18" t="s">
        <v>1735</v>
      </c>
      <c r="H403" s="18" t="s">
        <v>180</v>
      </c>
      <c r="I403" s="18" t="s">
        <v>1717</v>
      </c>
      <c r="J403" s="19">
        <v>202501</v>
      </c>
      <c r="K403" s="64" t="s">
        <v>395</v>
      </c>
      <c r="L403" s="18" t="s">
        <v>192</v>
      </c>
      <c r="M403" s="18" t="s">
        <v>1736</v>
      </c>
      <c r="N403" s="18">
        <v>810</v>
      </c>
      <c r="O403" s="18">
        <v>810</v>
      </c>
      <c r="P403" s="18">
        <f t="shared" si="7"/>
        <v>0</v>
      </c>
      <c r="Q403" s="18">
        <v>46</v>
      </c>
      <c r="R403" s="18">
        <v>450</v>
      </c>
      <c r="S403" s="18">
        <v>900</v>
      </c>
      <c r="T403" s="18">
        <v>46</v>
      </c>
      <c r="U403" s="18">
        <v>450</v>
      </c>
      <c r="V403" s="18">
        <v>900</v>
      </c>
      <c r="W403" s="18" t="s">
        <v>1737</v>
      </c>
      <c r="X403" s="18" t="s">
        <v>1737</v>
      </c>
      <c r="Y403" s="18"/>
    </row>
    <row r="404" s="3" customFormat="1" ht="50" customHeight="1" spans="1:25">
      <c r="A404" s="18">
        <v>399</v>
      </c>
      <c r="B404" s="18" t="s">
        <v>1738</v>
      </c>
      <c r="C404" s="18" t="s">
        <v>1739</v>
      </c>
      <c r="D404" s="18" t="s">
        <v>1740</v>
      </c>
      <c r="E404" s="18" t="s">
        <v>1717</v>
      </c>
      <c r="F404" s="18" t="s">
        <v>1717</v>
      </c>
      <c r="G404" s="18" t="s">
        <v>1741</v>
      </c>
      <c r="H404" s="18" t="s">
        <v>180</v>
      </c>
      <c r="I404" s="18" t="s">
        <v>1717</v>
      </c>
      <c r="J404" s="18">
        <v>202501</v>
      </c>
      <c r="K404" s="18">
        <v>202512</v>
      </c>
      <c r="L404" s="18" t="s">
        <v>192</v>
      </c>
      <c r="M404" s="18" t="s">
        <v>1742</v>
      </c>
      <c r="N404" s="18">
        <v>270</v>
      </c>
      <c r="O404" s="18">
        <v>270</v>
      </c>
      <c r="P404" s="18">
        <f t="shared" si="7"/>
        <v>0</v>
      </c>
      <c r="Q404" s="18">
        <v>192</v>
      </c>
      <c r="R404" s="18">
        <v>1500</v>
      </c>
      <c r="S404" s="18">
        <v>1600</v>
      </c>
      <c r="T404" s="18">
        <v>46</v>
      </c>
      <c r="U404" s="18">
        <v>1500</v>
      </c>
      <c r="V404" s="18">
        <v>1600</v>
      </c>
      <c r="W404" s="18" t="s">
        <v>1742</v>
      </c>
      <c r="X404" s="18" t="s">
        <v>1742</v>
      </c>
      <c r="Y404" s="18"/>
    </row>
    <row r="405" s="3" customFormat="1" ht="50" customHeight="1" spans="1:25">
      <c r="A405" s="18">
        <v>400</v>
      </c>
      <c r="B405" s="18" t="s">
        <v>296</v>
      </c>
      <c r="C405" s="18" t="s">
        <v>1743</v>
      </c>
      <c r="D405" s="18" t="s">
        <v>1744</v>
      </c>
      <c r="E405" s="18" t="s">
        <v>1717</v>
      </c>
      <c r="F405" s="18" t="s">
        <v>1717</v>
      </c>
      <c r="G405" s="18" t="s">
        <v>1745</v>
      </c>
      <c r="H405" s="18" t="s">
        <v>180</v>
      </c>
      <c r="I405" s="18" t="s">
        <v>1717</v>
      </c>
      <c r="J405" s="18">
        <v>2025.01</v>
      </c>
      <c r="K405" s="18">
        <v>2025.12</v>
      </c>
      <c r="L405" s="18" t="s">
        <v>192</v>
      </c>
      <c r="M405" s="18" t="s">
        <v>1746</v>
      </c>
      <c r="N405" s="18">
        <v>218</v>
      </c>
      <c r="O405" s="18">
        <v>218</v>
      </c>
      <c r="P405" s="18">
        <f t="shared" si="7"/>
        <v>0</v>
      </c>
      <c r="Q405" s="18">
        <v>192</v>
      </c>
      <c r="R405" s="18">
        <v>240</v>
      </c>
      <c r="S405" s="18">
        <v>2500</v>
      </c>
      <c r="T405" s="18">
        <v>46</v>
      </c>
      <c r="U405" s="18">
        <v>1250</v>
      </c>
      <c r="V405" s="18">
        <v>2500</v>
      </c>
      <c r="W405" s="18" t="s">
        <v>1746</v>
      </c>
      <c r="X405" s="18" t="s">
        <v>1746</v>
      </c>
      <c r="Y405" s="18"/>
    </row>
    <row r="406" s="3" customFormat="1" ht="50" customHeight="1" spans="1:25">
      <c r="A406" s="18">
        <v>401</v>
      </c>
      <c r="B406" s="18" t="s">
        <v>80</v>
      </c>
      <c r="C406" s="18" t="s">
        <v>1747</v>
      </c>
      <c r="D406" s="18" t="s">
        <v>1748</v>
      </c>
      <c r="E406" s="18" t="s">
        <v>1717</v>
      </c>
      <c r="F406" s="18" t="s">
        <v>1717</v>
      </c>
      <c r="G406" s="18" t="s">
        <v>1749</v>
      </c>
      <c r="H406" s="18" t="s">
        <v>180</v>
      </c>
      <c r="I406" s="18" t="s">
        <v>1717</v>
      </c>
      <c r="J406" s="18">
        <v>2025.01</v>
      </c>
      <c r="K406" s="18">
        <v>2025.12</v>
      </c>
      <c r="L406" s="18" t="s">
        <v>192</v>
      </c>
      <c r="M406" s="18" t="s">
        <v>1750</v>
      </c>
      <c r="N406" s="18">
        <v>200</v>
      </c>
      <c r="O406" s="18">
        <v>200</v>
      </c>
      <c r="P406" s="18">
        <f t="shared" si="7"/>
        <v>0</v>
      </c>
      <c r="Q406" s="18">
        <v>192</v>
      </c>
      <c r="R406" s="18">
        <v>950</v>
      </c>
      <c r="S406" s="18">
        <v>1000</v>
      </c>
      <c r="T406" s="18">
        <v>46</v>
      </c>
      <c r="U406" s="18">
        <v>950</v>
      </c>
      <c r="V406" s="18">
        <v>1000</v>
      </c>
      <c r="W406" s="18" t="s">
        <v>1751</v>
      </c>
      <c r="X406" s="18" t="s">
        <v>1751</v>
      </c>
      <c r="Y406" s="18"/>
    </row>
    <row r="407" s="3" customFormat="1" ht="50" customHeight="1" spans="1:25">
      <c r="A407" s="18">
        <v>402</v>
      </c>
      <c r="B407" s="18" t="s">
        <v>296</v>
      </c>
      <c r="C407" s="18" t="s">
        <v>297</v>
      </c>
      <c r="D407" s="18" t="s">
        <v>1752</v>
      </c>
      <c r="E407" s="18" t="s">
        <v>1717</v>
      </c>
      <c r="F407" s="18" t="s">
        <v>1717</v>
      </c>
      <c r="G407" s="18" t="s">
        <v>1753</v>
      </c>
      <c r="H407" s="18" t="s">
        <v>180</v>
      </c>
      <c r="I407" s="18" t="s">
        <v>1717</v>
      </c>
      <c r="J407" s="18">
        <v>2025.08</v>
      </c>
      <c r="K407" s="18">
        <v>2025.12</v>
      </c>
      <c r="L407" s="18" t="s">
        <v>192</v>
      </c>
      <c r="M407" s="18" t="s">
        <v>1754</v>
      </c>
      <c r="N407" s="18">
        <v>50</v>
      </c>
      <c r="O407" s="18">
        <v>50</v>
      </c>
      <c r="P407" s="18">
        <f t="shared" si="7"/>
        <v>0</v>
      </c>
      <c r="Q407" s="18"/>
      <c r="R407" s="18">
        <v>126</v>
      </c>
      <c r="S407" s="18">
        <v>206</v>
      </c>
      <c r="T407" s="18"/>
      <c r="U407" s="18">
        <v>126</v>
      </c>
      <c r="V407" s="18">
        <v>206</v>
      </c>
      <c r="W407" s="18" t="s">
        <v>1754</v>
      </c>
      <c r="X407" s="18" t="s">
        <v>1754</v>
      </c>
      <c r="Y407" s="18"/>
    </row>
    <row r="408" s="3" customFormat="1" ht="50" customHeight="1" spans="1:25">
      <c r="A408" s="18">
        <v>403</v>
      </c>
      <c r="B408" s="18" t="s">
        <v>80</v>
      </c>
      <c r="C408" s="18" t="s">
        <v>90</v>
      </c>
      <c r="D408" s="18" t="s">
        <v>1755</v>
      </c>
      <c r="E408" s="18" t="s">
        <v>1717</v>
      </c>
      <c r="F408" s="18" t="s">
        <v>1717</v>
      </c>
      <c r="G408" s="18" t="s">
        <v>1756</v>
      </c>
      <c r="H408" s="18" t="s">
        <v>101</v>
      </c>
      <c r="I408" s="18" t="s">
        <v>1717</v>
      </c>
      <c r="J408" s="18">
        <v>2025.01</v>
      </c>
      <c r="K408" s="18">
        <v>2025.12</v>
      </c>
      <c r="L408" s="18" t="s">
        <v>192</v>
      </c>
      <c r="M408" s="18" t="s">
        <v>1757</v>
      </c>
      <c r="N408" s="18">
        <v>3000</v>
      </c>
      <c r="O408" s="18">
        <v>3000</v>
      </c>
      <c r="P408" s="18">
        <f t="shared" si="7"/>
        <v>0</v>
      </c>
      <c r="Q408" s="18">
        <v>192</v>
      </c>
      <c r="R408" s="18">
        <v>15000</v>
      </c>
      <c r="S408" s="18">
        <v>15000</v>
      </c>
      <c r="T408" s="18">
        <v>46</v>
      </c>
      <c r="U408" s="18">
        <v>1500</v>
      </c>
      <c r="V408" s="18">
        <v>1600</v>
      </c>
      <c r="W408" s="18" t="s">
        <v>1758</v>
      </c>
      <c r="X408" s="18" t="s">
        <v>1759</v>
      </c>
      <c r="Y408" s="18"/>
    </row>
    <row r="409" s="3" customFormat="1" ht="50" customHeight="1" spans="1:25">
      <c r="A409" s="18">
        <v>404</v>
      </c>
      <c r="B409" s="65" t="s">
        <v>80</v>
      </c>
      <c r="C409" s="65" t="s">
        <v>1747</v>
      </c>
      <c r="D409" s="65" t="s">
        <v>1760</v>
      </c>
      <c r="E409" s="45"/>
      <c r="F409" s="45"/>
      <c r="G409" s="45" t="s">
        <v>1761</v>
      </c>
      <c r="H409" s="65" t="s">
        <v>1762</v>
      </c>
      <c r="I409" s="65" t="s">
        <v>1717</v>
      </c>
      <c r="J409" s="45">
        <v>2025.02</v>
      </c>
      <c r="K409" s="45">
        <v>2025.12</v>
      </c>
      <c r="L409" s="65" t="s">
        <v>1763</v>
      </c>
      <c r="M409" s="65" t="s">
        <v>1764</v>
      </c>
      <c r="N409" s="45">
        <v>810.1</v>
      </c>
      <c r="O409" s="45">
        <v>810.1</v>
      </c>
      <c r="P409" s="18">
        <f t="shared" si="7"/>
        <v>0</v>
      </c>
      <c r="Q409" s="45"/>
      <c r="R409" s="45"/>
      <c r="S409" s="45"/>
      <c r="T409" s="45"/>
      <c r="U409" s="45"/>
      <c r="V409" s="45"/>
      <c r="W409" s="65" t="s">
        <v>1765</v>
      </c>
      <c r="X409" s="45"/>
      <c r="Y409" s="45"/>
    </row>
    <row r="410" s="3" customFormat="1" ht="50" customHeight="1" spans="1:25">
      <c r="A410" s="18">
        <v>405</v>
      </c>
      <c r="B410" s="66" t="s">
        <v>80</v>
      </c>
      <c r="C410" s="66" t="s">
        <v>1766</v>
      </c>
      <c r="D410" s="66" t="s">
        <v>1767</v>
      </c>
      <c r="E410" s="66" t="s">
        <v>1717</v>
      </c>
      <c r="F410" s="66">
        <v>60</v>
      </c>
      <c r="G410" s="18" t="s">
        <v>146</v>
      </c>
      <c r="H410" s="66" t="s">
        <v>1768</v>
      </c>
      <c r="I410" s="66" t="s">
        <v>1769</v>
      </c>
      <c r="J410" s="67">
        <v>45748</v>
      </c>
      <c r="K410" s="67">
        <v>46021</v>
      </c>
      <c r="L410" s="66" t="s">
        <v>1371</v>
      </c>
      <c r="M410" s="66" t="s">
        <v>1770</v>
      </c>
      <c r="N410" s="44">
        <v>150</v>
      </c>
      <c r="O410" s="44">
        <v>150</v>
      </c>
      <c r="P410" s="18">
        <f t="shared" si="7"/>
        <v>0</v>
      </c>
      <c r="Q410" s="44">
        <v>60</v>
      </c>
      <c r="R410" s="44">
        <v>3000</v>
      </c>
      <c r="S410" s="44"/>
      <c r="T410" s="44">
        <v>60</v>
      </c>
      <c r="U410" s="44">
        <v>3000</v>
      </c>
      <c r="V410" s="44"/>
      <c r="W410" s="66" t="s">
        <v>1771</v>
      </c>
      <c r="X410" s="66" t="s">
        <v>1772</v>
      </c>
      <c r="Y410" s="44"/>
    </row>
    <row r="411" s="3" customFormat="1" ht="50" customHeight="1" spans="1:25">
      <c r="A411" s="18">
        <v>406</v>
      </c>
      <c r="B411" s="18" t="s">
        <v>160</v>
      </c>
      <c r="C411" s="18" t="s">
        <v>1773</v>
      </c>
      <c r="D411" s="18" t="s">
        <v>1774</v>
      </c>
      <c r="E411" s="18" t="s">
        <v>1717</v>
      </c>
      <c r="F411" s="18" t="s">
        <v>1717</v>
      </c>
      <c r="G411" s="18" t="s">
        <v>1775</v>
      </c>
      <c r="H411" s="18" t="s">
        <v>180</v>
      </c>
      <c r="I411" s="18" t="s">
        <v>1776</v>
      </c>
      <c r="J411" s="64" t="s">
        <v>394</v>
      </c>
      <c r="K411" s="64" t="s">
        <v>395</v>
      </c>
      <c r="L411" s="18" t="s">
        <v>1777</v>
      </c>
      <c r="M411" s="18" t="s">
        <v>1778</v>
      </c>
      <c r="N411" s="18">
        <v>2285</v>
      </c>
      <c r="O411" s="18">
        <v>2285</v>
      </c>
      <c r="P411" s="18">
        <f t="shared" si="7"/>
        <v>0</v>
      </c>
      <c r="Q411" s="18">
        <v>176</v>
      </c>
      <c r="R411" s="18">
        <v>3078</v>
      </c>
      <c r="S411" s="18">
        <v>147000</v>
      </c>
      <c r="T411" s="18">
        <v>46</v>
      </c>
      <c r="U411" s="18">
        <v>10005</v>
      </c>
      <c r="V411" s="18">
        <v>28662</v>
      </c>
      <c r="W411" s="18" t="s">
        <v>1779</v>
      </c>
      <c r="X411" s="18"/>
      <c r="Y411" s="18"/>
    </row>
    <row r="412" s="3" customFormat="1" ht="50" customHeight="1" spans="1:25">
      <c r="A412" s="18">
        <v>407</v>
      </c>
      <c r="B412" s="18" t="s">
        <v>80</v>
      </c>
      <c r="C412" s="18" t="s">
        <v>90</v>
      </c>
      <c r="D412" s="18" t="s">
        <v>91</v>
      </c>
      <c r="E412" s="18" t="s">
        <v>1717</v>
      </c>
      <c r="F412" s="18" t="s">
        <v>1717</v>
      </c>
      <c r="G412" s="18" t="s">
        <v>1780</v>
      </c>
      <c r="H412" s="18" t="s">
        <v>1781</v>
      </c>
      <c r="I412" s="18" t="s">
        <v>1782</v>
      </c>
      <c r="J412" s="19">
        <v>202501</v>
      </c>
      <c r="K412" s="19">
        <v>202503</v>
      </c>
      <c r="L412" s="18" t="s">
        <v>1720</v>
      </c>
      <c r="M412" s="18" t="s">
        <v>1783</v>
      </c>
      <c r="N412" s="18">
        <v>1229.59</v>
      </c>
      <c r="O412" s="18">
        <v>400</v>
      </c>
      <c r="P412" s="18">
        <f t="shared" si="7"/>
        <v>829.59</v>
      </c>
      <c r="Q412" s="18">
        <v>128</v>
      </c>
      <c r="R412" s="18">
        <v>1600</v>
      </c>
      <c r="S412" s="18" t="s">
        <v>1784</v>
      </c>
      <c r="T412" s="18">
        <v>8</v>
      </c>
      <c r="U412" s="18">
        <v>120</v>
      </c>
      <c r="V412" s="18">
        <v>360</v>
      </c>
      <c r="W412" s="18" t="s">
        <v>1785</v>
      </c>
      <c r="X412" s="18"/>
      <c r="Y412" s="18"/>
    </row>
    <row r="413" s="3" customFormat="1" ht="50" customHeight="1" spans="1:25">
      <c r="A413" s="18">
        <v>408</v>
      </c>
      <c r="B413" s="18" t="s">
        <v>80</v>
      </c>
      <c r="C413" s="18" t="s">
        <v>90</v>
      </c>
      <c r="D413" s="18" t="s">
        <v>91</v>
      </c>
      <c r="E413" s="18" t="s">
        <v>1717</v>
      </c>
      <c r="F413" s="18" t="s">
        <v>1717</v>
      </c>
      <c r="G413" s="18" t="s">
        <v>1786</v>
      </c>
      <c r="H413" s="18" t="s">
        <v>86</v>
      </c>
      <c r="I413" s="18" t="s">
        <v>1719</v>
      </c>
      <c r="J413" s="19">
        <v>202501</v>
      </c>
      <c r="K413" s="19">
        <v>202503</v>
      </c>
      <c r="L413" s="18" t="s">
        <v>1720</v>
      </c>
      <c r="M413" s="18" t="s">
        <v>1787</v>
      </c>
      <c r="N413" s="18">
        <v>400</v>
      </c>
      <c r="O413" s="18">
        <v>400</v>
      </c>
      <c r="P413" s="18">
        <f t="shared" si="7"/>
        <v>0</v>
      </c>
      <c r="Q413" s="18">
        <v>236</v>
      </c>
      <c r="R413" s="18">
        <v>2068</v>
      </c>
      <c r="S413" s="18">
        <v>45632</v>
      </c>
      <c r="T413" s="18">
        <v>15</v>
      </c>
      <c r="U413" s="18">
        <v>569</v>
      </c>
      <c r="V413" s="18">
        <v>1698</v>
      </c>
      <c r="W413" s="18" t="s">
        <v>1788</v>
      </c>
      <c r="X413" s="68"/>
      <c r="Y413" s="68"/>
    </row>
    <row r="414" s="3" customFormat="1" ht="50" customHeight="1" spans="1:25">
      <c r="A414" s="18">
        <v>409</v>
      </c>
      <c r="B414" s="18" t="s">
        <v>80</v>
      </c>
      <c r="C414" s="18" t="s">
        <v>90</v>
      </c>
      <c r="D414" s="18" t="s">
        <v>91</v>
      </c>
      <c r="E414" s="18" t="s">
        <v>723</v>
      </c>
      <c r="F414" s="18" t="s">
        <v>408</v>
      </c>
      <c r="G414" s="18" t="s">
        <v>1789</v>
      </c>
      <c r="H414" s="18" t="s">
        <v>86</v>
      </c>
      <c r="I414" s="18" t="s">
        <v>723</v>
      </c>
      <c r="J414" s="19">
        <v>20250101</v>
      </c>
      <c r="K414" s="47" t="s">
        <v>1447</v>
      </c>
      <c r="L414" s="18" t="s">
        <v>1720</v>
      </c>
      <c r="M414" s="18" t="s">
        <v>1790</v>
      </c>
      <c r="N414" s="18">
        <v>88</v>
      </c>
      <c r="O414" s="18">
        <v>88</v>
      </c>
      <c r="P414" s="18">
        <f t="shared" si="7"/>
        <v>0</v>
      </c>
      <c r="Q414" s="18">
        <v>158</v>
      </c>
      <c r="R414" s="18">
        <v>1884</v>
      </c>
      <c r="S414" s="18">
        <v>37680</v>
      </c>
      <c r="T414" s="18">
        <v>5</v>
      </c>
      <c r="U414" s="18">
        <v>124</v>
      </c>
      <c r="V414" s="18">
        <v>434</v>
      </c>
      <c r="W414" s="18" t="s">
        <v>1790</v>
      </c>
      <c r="X414" s="18"/>
      <c r="Y414" s="18"/>
    </row>
    <row r="415" s="3" customFormat="1" ht="50" customHeight="1" spans="1:25">
      <c r="A415" s="18">
        <v>410</v>
      </c>
      <c r="B415" s="18" t="s">
        <v>160</v>
      </c>
      <c r="C415" s="18" t="s">
        <v>161</v>
      </c>
      <c r="D415" s="18" t="s">
        <v>162</v>
      </c>
      <c r="E415" s="18" t="s">
        <v>1717</v>
      </c>
      <c r="F415" s="18" t="s">
        <v>1717</v>
      </c>
      <c r="G415" s="18" t="s">
        <v>1791</v>
      </c>
      <c r="H415" s="18" t="s">
        <v>1792</v>
      </c>
      <c r="I415" s="18" t="s">
        <v>1717</v>
      </c>
      <c r="J415" s="47">
        <v>45698</v>
      </c>
      <c r="K415" s="47">
        <v>45848</v>
      </c>
      <c r="L415" s="18" t="s">
        <v>1793</v>
      </c>
      <c r="M415" s="18" t="s">
        <v>1794</v>
      </c>
      <c r="N415" s="18">
        <v>350</v>
      </c>
      <c r="O415" s="18">
        <v>350</v>
      </c>
      <c r="P415" s="18">
        <f t="shared" si="7"/>
        <v>0</v>
      </c>
      <c r="Q415" s="18">
        <v>100</v>
      </c>
      <c r="R415" s="18" t="s">
        <v>1795</v>
      </c>
      <c r="S415" s="18" t="s">
        <v>1796</v>
      </c>
      <c r="T415" s="18">
        <v>100</v>
      </c>
      <c r="U415" s="18" t="s">
        <v>1795</v>
      </c>
      <c r="V415" s="18" t="s">
        <v>1796</v>
      </c>
      <c r="W415" s="18" t="s">
        <v>1797</v>
      </c>
      <c r="X415" s="18"/>
      <c r="Y415" s="18"/>
    </row>
    <row r="416" s="11" customFormat="1" ht="50" customHeight="1" spans="1:25">
      <c r="A416" s="18">
        <v>411</v>
      </c>
      <c r="B416" s="18" t="s">
        <v>160</v>
      </c>
      <c r="C416" s="18" t="s">
        <v>161</v>
      </c>
      <c r="D416" s="18" t="s">
        <v>513</v>
      </c>
      <c r="E416" s="18" t="s">
        <v>956</v>
      </c>
      <c r="F416" s="18" t="s">
        <v>1798</v>
      </c>
      <c r="G416" s="18" t="s">
        <v>1799</v>
      </c>
      <c r="H416" s="18" t="s">
        <v>101</v>
      </c>
      <c r="I416" s="18" t="s">
        <v>1800</v>
      </c>
      <c r="J416" s="19">
        <v>20250101</v>
      </c>
      <c r="K416" s="64" t="s">
        <v>1801</v>
      </c>
      <c r="L416" s="18" t="s">
        <v>1802</v>
      </c>
      <c r="M416" s="18" t="s">
        <v>1803</v>
      </c>
      <c r="N416" s="18">
        <v>100</v>
      </c>
      <c r="O416" s="18">
        <v>100</v>
      </c>
      <c r="P416" s="18">
        <f t="shared" si="7"/>
        <v>0</v>
      </c>
      <c r="Q416" s="18">
        <v>1</v>
      </c>
      <c r="R416" s="18">
        <v>875</v>
      </c>
      <c r="S416" s="18">
        <v>3078</v>
      </c>
      <c r="T416" s="18">
        <v>0</v>
      </c>
      <c r="U416" s="18">
        <v>54</v>
      </c>
      <c r="V416" s="18">
        <v>139</v>
      </c>
      <c r="W416" s="18" t="s">
        <v>1804</v>
      </c>
      <c r="X416" s="18"/>
      <c r="Y416" s="18"/>
    </row>
    <row r="417" s="11" customFormat="1" ht="50" customHeight="1" spans="1:25">
      <c r="A417" s="18">
        <v>412</v>
      </c>
      <c r="B417" s="18" t="s">
        <v>160</v>
      </c>
      <c r="C417" s="18" t="s">
        <v>161</v>
      </c>
      <c r="D417" s="18" t="s">
        <v>513</v>
      </c>
      <c r="E417" s="18" t="s">
        <v>660</v>
      </c>
      <c r="F417" s="18" t="s">
        <v>701</v>
      </c>
      <c r="G417" s="18" t="s">
        <v>1805</v>
      </c>
      <c r="H417" s="18" t="s">
        <v>101</v>
      </c>
      <c r="I417" s="18" t="s">
        <v>1800</v>
      </c>
      <c r="J417" s="19">
        <v>20250101</v>
      </c>
      <c r="K417" s="64" t="s">
        <v>1801</v>
      </c>
      <c r="L417" s="18" t="s">
        <v>1806</v>
      </c>
      <c r="M417" s="18" t="s">
        <v>1807</v>
      </c>
      <c r="N417" s="18">
        <v>100</v>
      </c>
      <c r="O417" s="18">
        <v>100</v>
      </c>
      <c r="P417" s="18">
        <f t="shared" si="7"/>
        <v>0</v>
      </c>
      <c r="Q417" s="18">
        <v>1</v>
      </c>
      <c r="R417" s="18">
        <v>1186</v>
      </c>
      <c r="S417" s="18">
        <v>3865</v>
      </c>
      <c r="T417" s="18">
        <v>0</v>
      </c>
      <c r="U417" s="18">
        <v>78</v>
      </c>
      <c r="V417" s="18">
        <v>210</v>
      </c>
      <c r="W417" s="18" t="s">
        <v>1808</v>
      </c>
      <c r="X417" s="18"/>
      <c r="Y417" s="18"/>
    </row>
    <row r="418" s="11" customFormat="1" ht="50" customHeight="1" spans="1:25">
      <c r="A418" s="18">
        <v>413</v>
      </c>
      <c r="B418" s="18" t="s">
        <v>160</v>
      </c>
      <c r="C418" s="18" t="s">
        <v>161</v>
      </c>
      <c r="D418" s="18" t="s">
        <v>1809</v>
      </c>
      <c r="E418" s="18" t="s">
        <v>1291</v>
      </c>
      <c r="F418" s="18" t="s">
        <v>1292</v>
      </c>
      <c r="G418" s="18" t="s">
        <v>1810</v>
      </c>
      <c r="H418" s="18" t="s">
        <v>180</v>
      </c>
      <c r="I418" s="18" t="s">
        <v>1800</v>
      </c>
      <c r="J418" s="18" t="s">
        <v>1811</v>
      </c>
      <c r="K418" s="18" t="s">
        <v>395</v>
      </c>
      <c r="L418" s="18" t="s">
        <v>1812</v>
      </c>
      <c r="M418" s="18" t="s">
        <v>1813</v>
      </c>
      <c r="N418" s="18">
        <v>50</v>
      </c>
      <c r="O418" s="18">
        <v>50</v>
      </c>
      <c r="P418" s="18">
        <f t="shared" si="7"/>
        <v>0</v>
      </c>
      <c r="Q418" s="18">
        <v>1</v>
      </c>
      <c r="R418" s="18"/>
      <c r="S418" s="18"/>
      <c r="T418" s="18"/>
      <c r="U418" s="18"/>
      <c r="V418" s="18"/>
      <c r="W418" s="18" t="s">
        <v>1814</v>
      </c>
      <c r="X418" s="18"/>
      <c r="Y418" s="18"/>
    </row>
    <row r="419" s="11" customFormat="1" ht="50" customHeight="1" spans="1:25">
      <c r="A419" s="18">
        <v>414</v>
      </c>
      <c r="B419" s="18" t="s">
        <v>160</v>
      </c>
      <c r="C419" s="18" t="s">
        <v>161</v>
      </c>
      <c r="D419" s="18" t="s">
        <v>513</v>
      </c>
      <c r="E419" s="18" t="s">
        <v>1502</v>
      </c>
      <c r="F419" s="18" t="s">
        <v>1513</v>
      </c>
      <c r="G419" s="18" t="s">
        <v>1815</v>
      </c>
      <c r="H419" s="18" t="s">
        <v>101</v>
      </c>
      <c r="I419" s="18" t="s">
        <v>1800</v>
      </c>
      <c r="J419" s="64" t="s">
        <v>1816</v>
      </c>
      <c r="K419" s="19">
        <v>20251230</v>
      </c>
      <c r="L419" s="18" t="s">
        <v>1817</v>
      </c>
      <c r="M419" s="18" t="s">
        <v>1818</v>
      </c>
      <c r="N419" s="18">
        <v>237.4556</v>
      </c>
      <c r="O419" s="18">
        <v>200</v>
      </c>
      <c r="P419" s="18">
        <f t="shared" si="7"/>
        <v>37.4556</v>
      </c>
      <c r="Q419" s="18">
        <v>1</v>
      </c>
      <c r="R419" s="18">
        <v>1030</v>
      </c>
      <c r="S419" s="18">
        <v>4127</v>
      </c>
      <c r="T419" s="18">
        <v>0</v>
      </c>
      <c r="U419" s="18">
        <v>44</v>
      </c>
      <c r="V419" s="18">
        <v>104</v>
      </c>
      <c r="W419" s="18" t="s">
        <v>1819</v>
      </c>
      <c r="X419" s="18"/>
      <c r="Y419" s="18"/>
    </row>
    <row r="420" s="3" customFormat="1" ht="50" customHeight="1" spans="1:25">
      <c r="A420" s="18">
        <v>415</v>
      </c>
      <c r="B420" s="21" t="s">
        <v>160</v>
      </c>
      <c r="C420" s="21" t="s">
        <v>161</v>
      </c>
      <c r="D420" s="21" t="s">
        <v>162</v>
      </c>
      <c r="E420" s="21" t="s">
        <v>1820</v>
      </c>
      <c r="F420" s="21" t="s">
        <v>1821</v>
      </c>
      <c r="G420" s="21" t="s">
        <v>1822</v>
      </c>
      <c r="H420" s="21" t="s">
        <v>101</v>
      </c>
      <c r="I420" s="21" t="s">
        <v>1821</v>
      </c>
      <c r="J420" s="69">
        <v>45962</v>
      </c>
      <c r="K420" s="69">
        <v>45982</v>
      </c>
      <c r="L420" s="21" t="s">
        <v>1821</v>
      </c>
      <c r="M420" s="21" t="s">
        <v>1823</v>
      </c>
      <c r="N420" s="21">
        <v>5</v>
      </c>
      <c r="O420" s="21">
        <v>5</v>
      </c>
      <c r="P420" s="18">
        <f t="shared" si="7"/>
        <v>0</v>
      </c>
      <c r="Q420" s="21">
        <v>1</v>
      </c>
      <c r="R420" s="21">
        <v>80</v>
      </c>
      <c r="S420" s="21">
        <v>350</v>
      </c>
      <c r="T420" s="21">
        <v>0</v>
      </c>
      <c r="U420" s="21">
        <v>17</v>
      </c>
      <c r="V420" s="21">
        <v>68</v>
      </c>
      <c r="W420" s="21" t="s">
        <v>1824</v>
      </c>
      <c r="X420" s="21" t="s">
        <v>1190</v>
      </c>
      <c r="Y420" s="21"/>
    </row>
    <row r="421" s="3" customFormat="1" ht="50" customHeight="1" spans="1:25">
      <c r="A421" s="18">
        <v>416</v>
      </c>
      <c r="B421" s="21" t="s">
        <v>80</v>
      </c>
      <c r="C421" s="21" t="s">
        <v>90</v>
      </c>
      <c r="D421" s="21" t="s">
        <v>91</v>
      </c>
      <c r="E421" s="21" t="s">
        <v>1820</v>
      </c>
      <c r="F421" s="21" t="s">
        <v>1825</v>
      </c>
      <c r="G421" s="21" t="s">
        <v>1826</v>
      </c>
      <c r="H421" s="21" t="s">
        <v>101</v>
      </c>
      <c r="I421" s="21" t="s">
        <v>1825</v>
      </c>
      <c r="J421" s="69">
        <v>45991</v>
      </c>
      <c r="K421" s="69">
        <v>46021</v>
      </c>
      <c r="L421" s="21" t="s">
        <v>1825</v>
      </c>
      <c r="M421" s="21" t="s">
        <v>1827</v>
      </c>
      <c r="N421" s="21">
        <v>16</v>
      </c>
      <c r="O421" s="21">
        <v>16</v>
      </c>
      <c r="P421" s="18">
        <f t="shared" si="7"/>
        <v>0</v>
      </c>
      <c r="Q421" s="21">
        <v>1</v>
      </c>
      <c r="R421" s="21">
        <v>20</v>
      </c>
      <c r="S421" s="21">
        <v>66</v>
      </c>
      <c r="T421" s="21">
        <v>0</v>
      </c>
      <c r="U421" s="21">
        <v>10</v>
      </c>
      <c r="V421" s="21">
        <v>30</v>
      </c>
      <c r="W421" s="21" t="s">
        <v>1827</v>
      </c>
      <c r="X421" s="21" t="s">
        <v>1190</v>
      </c>
      <c r="Y421" s="21"/>
    </row>
    <row r="422" s="3" customFormat="1" ht="50" customHeight="1" spans="1:25">
      <c r="A422" s="18">
        <v>417</v>
      </c>
      <c r="B422" s="21" t="s">
        <v>80</v>
      </c>
      <c r="C422" s="21" t="s">
        <v>90</v>
      </c>
      <c r="D422" s="21" t="s">
        <v>91</v>
      </c>
      <c r="E422" s="21" t="s">
        <v>1820</v>
      </c>
      <c r="F422" s="21" t="s">
        <v>1828</v>
      </c>
      <c r="G422" s="21" t="s">
        <v>1829</v>
      </c>
      <c r="H422" s="21" t="s">
        <v>101</v>
      </c>
      <c r="I422" s="21" t="s">
        <v>1828</v>
      </c>
      <c r="J422" s="69">
        <v>45991</v>
      </c>
      <c r="K422" s="69">
        <v>46021</v>
      </c>
      <c r="L422" s="21" t="s">
        <v>1828</v>
      </c>
      <c r="M422" s="21" t="s">
        <v>1830</v>
      </c>
      <c r="N422" s="21">
        <v>13</v>
      </c>
      <c r="O422" s="21">
        <v>13</v>
      </c>
      <c r="P422" s="18">
        <f t="shared" si="7"/>
        <v>0</v>
      </c>
      <c r="Q422" s="21">
        <v>1</v>
      </c>
      <c r="R422" s="21">
        <v>20</v>
      </c>
      <c r="S422" s="21">
        <v>110</v>
      </c>
      <c r="T422" s="21">
        <v>0</v>
      </c>
      <c r="U422" s="21">
        <v>6</v>
      </c>
      <c r="V422" s="21">
        <v>20</v>
      </c>
      <c r="W422" s="21" t="s">
        <v>1831</v>
      </c>
      <c r="X422" s="21" t="s">
        <v>1190</v>
      </c>
      <c r="Y422" s="21"/>
    </row>
    <row r="423" s="3" customFormat="1" ht="50" customHeight="1" spans="1:25">
      <c r="A423" s="18">
        <v>418</v>
      </c>
      <c r="B423" s="21" t="s">
        <v>80</v>
      </c>
      <c r="C423" s="21" t="s">
        <v>90</v>
      </c>
      <c r="D423" s="21" t="s">
        <v>91</v>
      </c>
      <c r="E423" s="21" t="s">
        <v>1820</v>
      </c>
      <c r="F423" s="21" t="s">
        <v>1828</v>
      </c>
      <c r="G423" s="21" t="s">
        <v>1832</v>
      </c>
      <c r="H423" s="21" t="s">
        <v>101</v>
      </c>
      <c r="I423" s="21" t="s">
        <v>1828</v>
      </c>
      <c r="J423" s="69">
        <v>45952</v>
      </c>
      <c r="K423" s="69">
        <v>45983</v>
      </c>
      <c r="L423" s="21" t="s">
        <v>1828</v>
      </c>
      <c r="M423" s="21" t="s">
        <v>1833</v>
      </c>
      <c r="N423" s="21">
        <v>22</v>
      </c>
      <c r="O423" s="21">
        <v>22</v>
      </c>
      <c r="P423" s="18">
        <f t="shared" si="7"/>
        <v>0</v>
      </c>
      <c r="Q423" s="21">
        <v>1</v>
      </c>
      <c r="R423" s="21">
        <v>100</v>
      </c>
      <c r="S423" s="21">
        <v>400</v>
      </c>
      <c r="T423" s="21">
        <v>0</v>
      </c>
      <c r="U423" s="21">
        <v>30</v>
      </c>
      <c r="V423" s="21">
        <v>154</v>
      </c>
      <c r="W423" s="21" t="s">
        <v>1834</v>
      </c>
      <c r="X423" s="21" t="s">
        <v>1190</v>
      </c>
      <c r="Y423" s="21"/>
    </row>
    <row r="424" s="3" customFormat="1" ht="50" customHeight="1" spans="1:25">
      <c r="A424" s="18">
        <v>419</v>
      </c>
      <c r="B424" s="21" t="s">
        <v>80</v>
      </c>
      <c r="C424" s="21" t="s">
        <v>90</v>
      </c>
      <c r="D424" s="21" t="s">
        <v>91</v>
      </c>
      <c r="E424" s="21" t="s">
        <v>1820</v>
      </c>
      <c r="F424" s="21" t="s">
        <v>1835</v>
      </c>
      <c r="G424" s="21" t="s">
        <v>1836</v>
      </c>
      <c r="H424" s="21" t="s">
        <v>101</v>
      </c>
      <c r="I424" s="21" t="s">
        <v>1835</v>
      </c>
      <c r="J424" s="69">
        <v>45962</v>
      </c>
      <c r="K424" s="69">
        <v>45981</v>
      </c>
      <c r="L424" s="21" t="s">
        <v>1835</v>
      </c>
      <c r="M424" s="21" t="s">
        <v>1837</v>
      </c>
      <c r="N424" s="21">
        <v>14.8</v>
      </c>
      <c r="O424" s="21">
        <v>14.8</v>
      </c>
      <c r="P424" s="18">
        <f t="shared" si="7"/>
        <v>0</v>
      </c>
      <c r="Q424" s="21">
        <v>1</v>
      </c>
      <c r="R424" s="21">
        <v>20</v>
      </c>
      <c r="S424" s="21">
        <v>101</v>
      </c>
      <c r="T424" s="21">
        <v>0</v>
      </c>
      <c r="U424" s="21">
        <v>20</v>
      </c>
      <c r="V424" s="21">
        <v>65</v>
      </c>
      <c r="W424" s="21" t="s">
        <v>1838</v>
      </c>
      <c r="X424" s="21" t="s">
        <v>1190</v>
      </c>
      <c r="Y424" s="21"/>
    </row>
    <row r="425" s="12" customFormat="1" ht="50" customHeight="1" spans="1:25">
      <c r="A425" s="18">
        <v>420</v>
      </c>
      <c r="B425" s="21" t="s">
        <v>80</v>
      </c>
      <c r="C425" s="21" t="s">
        <v>81</v>
      </c>
      <c r="D425" s="21" t="s">
        <v>98</v>
      </c>
      <c r="E425" s="42" t="s">
        <v>1069</v>
      </c>
      <c r="F425" s="42" t="s">
        <v>1072</v>
      </c>
      <c r="G425" s="42" t="s">
        <v>1839</v>
      </c>
      <c r="H425" s="18" t="s">
        <v>101</v>
      </c>
      <c r="I425" s="18" t="s">
        <v>1072</v>
      </c>
      <c r="J425" s="20">
        <v>45659</v>
      </c>
      <c r="K425" s="20">
        <v>45993</v>
      </c>
      <c r="L425" s="18" t="s">
        <v>1072</v>
      </c>
      <c r="M425" s="42" t="s">
        <v>1840</v>
      </c>
      <c r="N425" s="18">
        <v>22.125</v>
      </c>
      <c r="O425" s="18">
        <v>20</v>
      </c>
      <c r="P425" s="18">
        <f t="shared" si="7"/>
        <v>2.125</v>
      </c>
      <c r="Q425" s="18">
        <v>1</v>
      </c>
      <c r="R425" s="18">
        <v>60</v>
      </c>
      <c r="S425" s="18">
        <v>207</v>
      </c>
      <c r="T425" s="18">
        <v>1</v>
      </c>
      <c r="U425" s="18">
        <v>5</v>
      </c>
      <c r="V425" s="18">
        <v>17</v>
      </c>
      <c r="W425" s="42" t="s">
        <v>1841</v>
      </c>
      <c r="X425" s="18" t="s">
        <v>666</v>
      </c>
      <c r="Y425" s="18"/>
    </row>
    <row r="426" s="12" customFormat="1" ht="50" customHeight="1" spans="1:25">
      <c r="A426" s="18">
        <v>421</v>
      </c>
      <c r="B426" s="21" t="s">
        <v>80</v>
      </c>
      <c r="C426" s="21" t="s">
        <v>81</v>
      </c>
      <c r="D426" s="21" t="s">
        <v>98</v>
      </c>
      <c r="E426" s="42" t="s">
        <v>1069</v>
      </c>
      <c r="F426" s="42" t="s">
        <v>1118</v>
      </c>
      <c r="G426" s="42" t="s">
        <v>1842</v>
      </c>
      <c r="H426" s="18" t="s">
        <v>101</v>
      </c>
      <c r="I426" s="42" t="s">
        <v>1118</v>
      </c>
      <c r="J426" s="20">
        <v>45660</v>
      </c>
      <c r="K426" s="20">
        <v>45994</v>
      </c>
      <c r="L426" s="42" t="s">
        <v>1118</v>
      </c>
      <c r="M426" s="42" t="s">
        <v>1843</v>
      </c>
      <c r="N426" s="18">
        <v>21.8</v>
      </c>
      <c r="O426" s="18">
        <v>20</v>
      </c>
      <c r="P426" s="18">
        <f t="shared" si="7"/>
        <v>1.8</v>
      </c>
      <c r="Q426" s="18">
        <v>1</v>
      </c>
      <c r="R426" s="18">
        <v>100</v>
      </c>
      <c r="S426" s="18">
        <v>528</v>
      </c>
      <c r="T426" s="18">
        <v>1</v>
      </c>
      <c r="U426" s="18">
        <v>40</v>
      </c>
      <c r="V426" s="18">
        <v>130</v>
      </c>
      <c r="W426" s="18" t="s">
        <v>1844</v>
      </c>
      <c r="X426" s="18" t="s">
        <v>666</v>
      </c>
      <c r="Y426" s="18"/>
    </row>
    <row r="427" s="12" customFormat="1" ht="50" customHeight="1" spans="1:25">
      <c r="A427" s="18">
        <v>422</v>
      </c>
      <c r="B427" s="21" t="s">
        <v>80</v>
      </c>
      <c r="C427" s="21" t="s">
        <v>81</v>
      </c>
      <c r="D427" s="21" t="s">
        <v>98</v>
      </c>
      <c r="E427" s="42" t="s">
        <v>1069</v>
      </c>
      <c r="F427" s="42" t="s">
        <v>1072</v>
      </c>
      <c r="G427" s="42" t="s">
        <v>1845</v>
      </c>
      <c r="H427" s="18" t="s">
        <v>101</v>
      </c>
      <c r="I427" s="18" t="s">
        <v>1072</v>
      </c>
      <c r="J427" s="20">
        <v>45659</v>
      </c>
      <c r="K427" s="20">
        <v>45993</v>
      </c>
      <c r="L427" s="18" t="s">
        <v>1072</v>
      </c>
      <c r="M427" s="42" t="s">
        <v>1846</v>
      </c>
      <c r="N427" s="18">
        <v>22.125</v>
      </c>
      <c r="O427" s="18">
        <v>20</v>
      </c>
      <c r="P427" s="18">
        <f t="shared" si="7"/>
        <v>2.125</v>
      </c>
      <c r="Q427" s="18">
        <v>1</v>
      </c>
      <c r="R427" s="18">
        <v>60</v>
      </c>
      <c r="S427" s="18">
        <v>207</v>
      </c>
      <c r="T427" s="18">
        <v>1</v>
      </c>
      <c r="U427" s="18">
        <v>5</v>
      </c>
      <c r="V427" s="18">
        <v>17</v>
      </c>
      <c r="W427" s="42" t="s">
        <v>1841</v>
      </c>
      <c r="X427" s="18" t="s">
        <v>666</v>
      </c>
      <c r="Y427" s="18"/>
    </row>
    <row r="428" s="12" customFormat="1" ht="50" customHeight="1" spans="1:25">
      <c r="A428" s="18">
        <v>423</v>
      </c>
      <c r="B428" s="21" t="s">
        <v>80</v>
      </c>
      <c r="C428" s="21" t="s">
        <v>81</v>
      </c>
      <c r="D428" s="21" t="s">
        <v>98</v>
      </c>
      <c r="E428" s="42" t="s">
        <v>1069</v>
      </c>
      <c r="F428" s="42" t="s">
        <v>1118</v>
      </c>
      <c r="G428" s="42" t="s">
        <v>1847</v>
      </c>
      <c r="H428" s="18" t="s">
        <v>101</v>
      </c>
      <c r="I428" s="42" t="s">
        <v>1118</v>
      </c>
      <c r="J428" s="20">
        <v>45660</v>
      </c>
      <c r="K428" s="20">
        <v>45994</v>
      </c>
      <c r="L428" s="42" t="s">
        <v>1118</v>
      </c>
      <c r="M428" s="42" t="s">
        <v>1848</v>
      </c>
      <c r="N428" s="18">
        <v>21.8</v>
      </c>
      <c r="O428" s="18">
        <v>20</v>
      </c>
      <c r="P428" s="18">
        <f t="shared" si="7"/>
        <v>1.8</v>
      </c>
      <c r="Q428" s="18">
        <v>1</v>
      </c>
      <c r="R428" s="18">
        <v>100</v>
      </c>
      <c r="S428" s="18">
        <v>528</v>
      </c>
      <c r="T428" s="18">
        <v>1</v>
      </c>
      <c r="U428" s="18">
        <v>40</v>
      </c>
      <c r="V428" s="18">
        <v>130</v>
      </c>
      <c r="W428" s="18" t="s">
        <v>1844</v>
      </c>
      <c r="X428" s="18" t="s">
        <v>666</v>
      </c>
      <c r="Y428" s="18"/>
    </row>
    <row r="429" s="3" customFormat="1" ht="50" customHeight="1" spans="1:25">
      <c r="A429" s="18">
        <v>424</v>
      </c>
      <c r="B429" s="21" t="s">
        <v>160</v>
      </c>
      <c r="C429" s="21" t="s">
        <v>161</v>
      </c>
      <c r="D429" s="21" t="s">
        <v>162</v>
      </c>
      <c r="E429" s="42" t="s">
        <v>1185</v>
      </c>
      <c r="F429" s="42" t="s">
        <v>1213</v>
      </c>
      <c r="G429" s="42" t="s">
        <v>1849</v>
      </c>
      <c r="H429" s="18" t="s">
        <v>101</v>
      </c>
      <c r="I429" s="42" t="s">
        <v>1213</v>
      </c>
      <c r="J429" s="20" t="s">
        <v>186</v>
      </c>
      <c r="K429" s="20" t="s">
        <v>186</v>
      </c>
      <c r="L429" s="42" t="s">
        <v>1213</v>
      </c>
      <c r="M429" s="42" t="s">
        <v>1850</v>
      </c>
      <c r="N429" s="59">
        <v>6</v>
      </c>
      <c r="O429" s="59">
        <v>5</v>
      </c>
      <c r="P429" s="18">
        <f t="shared" si="7"/>
        <v>1</v>
      </c>
      <c r="Q429" s="59">
        <v>1</v>
      </c>
      <c r="R429" s="59">
        <v>184</v>
      </c>
      <c r="S429" s="59">
        <v>342</v>
      </c>
      <c r="T429" s="59">
        <v>0</v>
      </c>
      <c r="U429" s="59">
        <v>11</v>
      </c>
      <c r="V429" s="59">
        <v>38</v>
      </c>
      <c r="W429" s="59" t="s">
        <v>1270</v>
      </c>
      <c r="X429" s="59" t="s">
        <v>1190</v>
      </c>
      <c r="Y429" s="70"/>
    </row>
    <row r="430" s="3" customFormat="1" ht="50" customHeight="1" spans="1:25">
      <c r="A430" s="18">
        <v>425</v>
      </c>
      <c r="B430" s="21" t="s">
        <v>80</v>
      </c>
      <c r="C430" s="21" t="s">
        <v>81</v>
      </c>
      <c r="D430" s="21" t="s">
        <v>98</v>
      </c>
      <c r="E430" s="42" t="s">
        <v>1185</v>
      </c>
      <c r="F430" s="42" t="s">
        <v>1199</v>
      </c>
      <c r="G430" s="42" t="s">
        <v>1851</v>
      </c>
      <c r="H430" s="18" t="s">
        <v>101</v>
      </c>
      <c r="I430" s="42" t="s">
        <v>1199</v>
      </c>
      <c r="J430" s="20">
        <v>45717</v>
      </c>
      <c r="K430" s="20">
        <v>45809</v>
      </c>
      <c r="L430" s="42" t="s">
        <v>1199</v>
      </c>
      <c r="M430" s="42" t="s">
        <v>1852</v>
      </c>
      <c r="N430" s="59">
        <v>22</v>
      </c>
      <c r="O430" s="59">
        <v>20</v>
      </c>
      <c r="P430" s="18">
        <f t="shared" si="7"/>
        <v>2</v>
      </c>
      <c r="Q430" s="59">
        <v>1</v>
      </c>
      <c r="R430" s="59">
        <v>340</v>
      </c>
      <c r="S430" s="59">
        <v>837</v>
      </c>
      <c r="T430" s="59">
        <v>1</v>
      </c>
      <c r="U430" s="59">
        <v>46</v>
      </c>
      <c r="V430" s="59">
        <v>156</v>
      </c>
      <c r="W430" s="59" t="s">
        <v>1189</v>
      </c>
      <c r="X430" s="59" t="s">
        <v>1190</v>
      </c>
      <c r="Y430" s="70"/>
    </row>
    <row r="431" s="3" customFormat="1" ht="50" customHeight="1" spans="1:25">
      <c r="A431" s="18">
        <v>426</v>
      </c>
      <c r="B431" s="71" t="s">
        <v>80</v>
      </c>
      <c r="C431" s="25" t="s">
        <v>90</v>
      </c>
      <c r="D431" s="25" t="s">
        <v>91</v>
      </c>
      <c r="E431" s="25" t="s">
        <v>1502</v>
      </c>
      <c r="F431" s="72" t="s">
        <v>1568</v>
      </c>
      <c r="G431" s="25" t="s">
        <v>1853</v>
      </c>
      <c r="H431" s="18" t="s">
        <v>101</v>
      </c>
      <c r="I431" s="72" t="s">
        <v>1568</v>
      </c>
      <c r="J431" s="73">
        <v>20251015</v>
      </c>
      <c r="K431" s="73" t="s">
        <v>1506</v>
      </c>
      <c r="L431" s="72" t="s">
        <v>1571</v>
      </c>
      <c r="M431" s="21" t="s">
        <v>1854</v>
      </c>
      <c r="N431" s="21">
        <v>13</v>
      </c>
      <c r="O431" s="21">
        <v>13</v>
      </c>
      <c r="P431" s="18">
        <f t="shared" si="7"/>
        <v>0</v>
      </c>
      <c r="Q431" s="18">
        <v>1</v>
      </c>
      <c r="R431" s="21">
        <v>35</v>
      </c>
      <c r="S431" s="21">
        <v>102</v>
      </c>
      <c r="T431" s="21">
        <v>1</v>
      </c>
      <c r="U431" s="21">
        <v>3</v>
      </c>
      <c r="V431" s="21">
        <v>10</v>
      </c>
      <c r="W431" s="21" t="s">
        <v>1855</v>
      </c>
      <c r="X431" s="18" t="s">
        <v>1856</v>
      </c>
    </row>
    <row r="432" s="3" customFormat="1" ht="50" customHeight="1" spans="1:25">
      <c r="A432" s="18">
        <v>427</v>
      </c>
      <c r="B432" s="74" t="s">
        <v>160</v>
      </c>
      <c r="C432" s="25" t="s">
        <v>161</v>
      </c>
      <c r="D432" s="25" t="s">
        <v>321</v>
      </c>
      <c r="E432" s="25" t="s">
        <v>1502</v>
      </c>
      <c r="F432" s="72" t="s">
        <v>1521</v>
      </c>
      <c r="G432" s="25" t="s">
        <v>1857</v>
      </c>
      <c r="H432" s="75" t="s">
        <v>86</v>
      </c>
      <c r="I432" s="72" t="s">
        <v>1521</v>
      </c>
      <c r="J432" s="73">
        <v>20251015</v>
      </c>
      <c r="K432" s="73" t="s">
        <v>1506</v>
      </c>
      <c r="L432" s="72" t="s">
        <v>1524</v>
      </c>
      <c r="M432" s="21" t="s">
        <v>1662</v>
      </c>
      <c r="N432" s="21">
        <v>3</v>
      </c>
      <c r="O432" s="21">
        <v>3</v>
      </c>
      <c r="P432" s="18">
        <f t="shared" si="7"/>
        <v>0</v>
      </c>
      <c r="Q432" s="18">
        <v>1</v>
      </c>
      <c r="R432" s="21">
        <v>33</v>
      </c>
      <c r="S432" s="21">
        <v>95</v>
      </c>
      <c r="T432" s="21">
        <v>0</v>
      </c>
      <c r="U432" s="21">
        <v>4</v>
      </c>
      <c r="V432" s="21">
        <v>9</v>
      </c>
      <c r="W432" s="21" t="s">
        <v>1858</v>
      </c>
      <c r="X432" s="18" t="s">
        <v>1859</v>
      </c>
    </row>
    <row r="433" s="3" customFormat="1" ht="50" customHeight="1" spans="1:25">
      <c r="A433" s="18">
        <v>428</v>
      </c>
      <c r="B433" s="74" t="s">
        <v>80</v>
      </c>
      <c r="C433" s="25" t="s">
        <v>955</v>
      </c>
      <c r="D433" s="25" t="s">
        <v>955</v>
      </c>
      <c r="E433" s="25" t="s">
        <v>1185</v>
      </c>
      <c r="F433" s="72" t="s">
        <v>1213</v>
      </c>
      <c r="G433" s="25" t="s">
        <v>1255</v>
      </c>
      <c r="H433" s="75" t="s">
        <v>101</v>
      </c>
      <c r="I433" s="74" t="s">
        <v>1213</v>
      </c>
      <c r="J433" s="73">
        <v>45658</v>
      </c>
      <c r="K433" s="73">
        <v>45962</v>
      </c>
      <c r="L433" s="25" t="s">
        <v>1213</v>
      </c>
      <c r="M433" s="72" t="s">
        <v>1860</v>
      </c>
      <c r="N433" s="59">
        <v>19</v>
      </c>
      <c r="O433" s="59">
        <v>12</v>
      </c>
      <c r="P433" s="18">
        <f t="shared" si="7"/>
        <v>7</v>
      </c>
      <c r="Q433" s="59">
        <v>1</v>
      </c>
      <c r="R433" s="59">
        <v>69</v>
      </c>
      <c r="S433" s="59">
        <v>320</v>
      </c>
      <c r="T433" s="59">
        <v>1</v>
      </c>
      <c r="U433" s="59">
        <v>20</v>
      </c>
      <c r="V433" s="59">
        <v>60</v>
      </c>
      <c r="W433" s="59" t="s">
        <v>1189</v>
      </c>
      <c r="X433" s="59" t="s">
        <v>1190</v>
      </c>
      <c r="Y433" s="70"/>
    </row>
    <row r="434" s="3" customFormat="1" ht="50" customHeight="1" spans="1:25">
      <c r="A434" s="18">
        <v>429</v>
      </c>
      <c r="B434" s="74" t="s">
        <v>80</v>
      </c>
      <c r="C434" s="25" t="s">
        <v>955</v>
      </c>
      <c r="D434" s="25" t="s">
        <v>1861</v>
      </c>
      <c r="E434" s="25" t="s">
        <v>1185</v>
      </c>
      <c r="F434" s="72" t="s">
        <v>1251</v>
      </c>
      <c r="G434" s="25" t="s">
        <v>1255</v>
      </c>
      <c r="H434" s="75" t="s">
        <v>101</v>
      </c>
      <c r="I434" s="74" t="s">
        <v>1251</v>
      </c>
      <c r="J434" s="73">
        <v>45658</v>
      </c>
      <c r="K434" s="73">
        <v>45962</v>
      </c>
      <c r="L434" s="25" t="s">
        <v>1251</v>
      </c>
      <c r="M434" s="72" t="s">
        <v>1862</v>
      </c>
      <c r="N434" s="59">
        <v>30</v>
      </c>
      <c r="O434" s="59">
        <v>12</v>
      </c>
      <c r="P434" s="18">
        <f t="shared" si="7"/>
        <v>18</v>
      </c>
      <c r="Q434" s="59">
        <v>1</v>
      </c>
      <c r="R434" s="59">
        <v>60</v>
      </c>
      <c r="S434" s="59">
        <v>720</v>
      </c>
      <c r="T434" s="59">
        <v>1</v>
      </c>
      <c r="U434" s="59">
        <v>20</v>
      </c>
      <c r="V434" s="59">
        <v>60</v>
      </c>
      <c r="W434" s="59" t="s">
        <v>1189</v>
      </c>
      <c r="X434" s="59" t="s">
        <v>1190</v>
      </c>
      <c r="Y434" s="76"/>
    </row>
    <row r="435" s="3" customFormat="1" ht="50" customHeight="1" spans="1:25">
      <c r="A435" s="18">
        <v>430</v>
      </c>
      <c r="B435" s="21" t="s">
        <v>160</v>
      </c>
      <c r="C435" s="21" t="s">
        <v>161</v>
      </c>
      <c r="D435" s="21" t="s">
        <v>162</v>
      </c>
      <c r="E435" s="21" t="s">
        <v>1820</v>
      </c>
      <c r="F435" s="21" t="s">
        <v>1863</v>
      </c>
      <c r="G435" s="21" t="s">
        <v>1864</v>
      </c>
      <c r="H435" s="21" t="s">
        <v>101</v>
      </c>
      <c r="I435" s="21" t="s">
        <v>1863</v>
      </c>
      <c r="J435" s="69" t="s">
        <v>1865</v>
      </c>
      <c r="K435" s="69">
        <v>45992</v>
      </c>
      <c r="L435" s="21" t="s">
        <v>1863</v>
      </c>
      <c r="M435" s="21" t="s">
        <v>1866</v>
      </c>
      <c r="N435" s="21">
        <v>3</v>
      </c>
      <c r="O435" s="21">
        <v>3</v>
      </c>
      <c r="P435" s="18">
        <f t="shared" si="7"/>
        <v>0</v>
      </c>
      <c r="Q435" s="21">
        <v>1</v>
      </c>
      <c r="R435" s="21">
        <v>20</v>
      </c>
      <c r="S435" s="21">
        <v>60</v>
      </c>
      <c r="T435" s="21">
        <v>0</v>
      </c>
      <c r="U435" s="21">
        <v>10</v>
      </c>
      <c r="V435" s="21">
        <v>35</v>
      </c>
      <c r="W435" s="21" t="s">
        <v>1867</v>
      </c>
      <c r="X435" s="21" t="s">
        <v>1190</v>
      </c>
      <c r="Y435" s="21"/>
    </row>
    <row r="436" s="13" customFormat="1" ht="50" customHeight="1" spans="1:25">
      <c r="A436" s="18">
        <v>431</v>
      </c>
      <c r="B436" s="77" t="s">
        <v>160</v>
      </c>
      <c r="C436" s="77" t="s">
        <v>161</v>
      </c>
      <c r="D436" s="77" t="s">
        <v>162</v>
      </c>
      <c r="E436" s="78" t="s">
        <v>472</v>
      </c>
      <c r="F436" s="77" t="s">
        <v>484</v>
      </c>
      <c r="G436" s="79" t="s">
        <v>1868</v>
      </c>
      <c r="H436" s="80" t="s">
        <v>101</v>
      </c>
      <c r="I436" s="77" t="s">
        <v>484</v>
      </c>
      <c r="J436" s="81" t="s">
        <v>1869</v>
      </c>
      <c r="K436" s="81" t="s">
        <v>1870</v>
      </c>
      <c r="L436" s="78" t="s">
        <v>484</v>
      </c>
      <c r="M436" s="77" t="s">
        <v>1871</v>
      </c>
      <c r="N436" s="82">
        <v>10</v>
      </c>
      <c r="O436" s="82">
        <v>10</v>
      </c>
      <c r="P436" s="18">
        <f t="shared" si="7"/>
        <v>0</v>
      </c>
      <c r="Q436" s="82">
        <v>1</v>
      </c>
      <c r="R436" s="82">
        <v>150</v>
      </c>
      <c r="S436" s="82">
        <v>480</v>
      </c>
      <c r="T436" s="82">
        <v>0</v>
      </c>
      <c r="U436" s="82">
        <v>18</v>
      </c>
      <c r="V436" s="82">
        <v>70</v>
      </c>
      <c r="W436" s="60" t="s">
        <v>1872</v>
      </c>
      <c r="X436" s="60" t="s">
        <v>581</v>
      </c>
      <c r="Y436" s="82"/>
    </row>
    <row r="437" s="3" customFormat="1" ht="50" customHeight="1" spans="1:25">
      <c r="A437" s="18">
        <v>432</v>
      </c>
      <c r="B437" s="42" t="s">
        <v>80</v>
      </c>
      <c r="C437" s="83" t="s">
        <v>90</v>
      </c>
      <c r="D437" s="18" t="s">
        <v>91</v>
      </c>
      <c r="E437" s="22" t="s">
        <v>472</v>
      </c>
      <c r="F437" s="18" t="s">
        <v>484</v>
      </c>
      <c r="G437" s="27" t="s">
        <v>1873</v>
      </c>
      <c r="H437" s="42" t="s">
        <v>86</v>
      </c>
      <c r="I437" s="18" t="s">
        <v>484</v>
      </c>
      <c r="J437" s="21" t="s">
        <v>1874</v>
      </c>
      <c r="K437" s="21" t="s">
        <v>653</v>
      </c>
      <c r="L437" s="23" t="s">
        <v>192</v>
      </c>
      <c r="M437" s="18" t="s">
        <v>1875</v>
      </c>
      <c r="N437" s="84">
        <v>12</v>
      </c>
      <c r="O437" s="84">
        <v>12</v>
      </c>
      <c r="P437" s="43">
        <v>0</v>
      </c>
      <c r="Q437" s="43">
        <v>1</v>
      </c>
      <c r="R437" s="43">
        <v>203</v>
      </c>
      <c r="S437" s="22">
        <v>560</v>
      </c>
      <c r="T437" s="43">
        <v>1</v>
      </c>
      <c r="U437" s="43">
        <v>3</v>
      </c>
      <c r="V437" s="23">
        <v>8</v>
      </c>
      <c r="W437" s="23" t="s">
        <v>1876</v>
      </c>
      <c r="X437" s="23" t="s">
        <v>1877</v>
      </c>
      <c r="Y437" s="44"/>
    </row>
    <row r="438" s="3" customFormat="1" ht="50" customHeight="1" spans="1:25">
      <c r="A438" s="18">
        <v>433</v>
      </c>
      <c r="B438" s="27" t="s">
        <v>160</v>
      </c>
      <c r="C438" s="85" t="s">
        <v>161</v>
      </c>
      <c r="D438" s="83" t="s">
        <v>1878</v>
      </c>
      <c r="E438" s="22" t="s">
        <v>472</v>
      </c>
      <c r="F438" s="22" t="s">
        <v>494</v>
      </c>
      <c r="G438" s="18" t="s">
        <v>1879</v>
      </c>
      <c r="H438" s="42" t="s">
        <v>176</v>
      </c>
      <c r="I438" s="22" t="s">
        <v>494</v>
      </c>
      <c r="J438" s="21" t="s">
        <v>1880</v>
      </c>
      <c r="K438" s="21" t="s">
        <v>1881</v>
      </c>
      <c r="L438" s="23" t="s">
        <v>192</v>
      </c>
      <c r="M438" s="18" t="s">
        <v>1882</v>
      </c>
      <c r="N438" s="84">
        <v>5</v>
      </c>
      <c r="O438" s="84">
        <v>5</v>
      </c>
      <c r="P438" s="43">
        <v>0</v>
      </c>
      <c r="Q438" s="43">
        <v>1</v>
      </c>
      <c r="R438" s="43">
        <v>56</v>
      </c>
      <c r="S438" s="22">
        <v>148</v>
      </c>
      <c r="T438" s="43">
        <v>1</v>
      </c>
      <c r="U438" s="43">
        <v>9</v>
      </c>
      <c r="V438" s="23">
        <v>16</v>
      </c>
      <c r="W438" s="23" t="s">
        <v>1883</v>
      </c>
      <c r="X438" s="23" t="s">
        <v>1884</v>
      </c>
      <c r="Y438" s="42"/>
    </row>
    <row r="439" s="3" customFormat="1" ht="50" customHeight="1" spans="1:25">
      <c r="A439" s="18">
        <v>434</v>
      </c>
      <c r="B439" s="27" t="s">
        <v>160</v>
      </c>
      <c r="C439" s="85" t="s">
        <v>161</v>
      </c>
      <c r="D439" s="83" t="s">
        <v>1878</v>
      </c>
      <c r="E439" s="22" t="s">
        <v>472</v>
      </c>
      <c r="F439" s="21" t="s">
        <v>545</v>
      </c>
      <c r="G439" s="18" t="s">
        <v>1885</v>
      </c>
      <c r="H439" s="42" t="s">
        <v>86</v>
      </c>
      <c r="I439" s="21" t="s">
        <v>545</v>
      </c>
      <c r="J439" s="21" t="s">
        <v>1886</v>
      </c>
      <c r="K439" s="21" t="s">
        <v>1887</v>
      </c>
      <c r="L439" s="23" t="s">
        <v>192</v>
      </c>
      <c r="M439" s="18" t="s">
        <v>1888</v>
      </c>
      <c r="N439" s="21">
        <v>2</v>
      </c>
      <c r="O439" s="21">
        <v>2</v>
      </c>
      <c r="P439" s="43">
        <v>0</v>
      </c>
      <c r="Q439" s="43">
        <v>1</v>
      </c>
      <c r="R439" s="43">
        <v>32</v>
      </c>
      <c r="S439" s="22">
        <v>97</v>
      </c>
      <c r="T439" s="43">
        <v>1</v>
      </c>
      <c r="U439" s="43">
        <v>2</v>
      </c>
      <c r="V439" s="23">
        <v>9</v>
      </c>
      <c r="W439" s="23" t="s">
        <v>611</v>
      </c>
      <c r="X439" s="23" t="s">
        <v>1889</v>
      </c>
      <c r="Y439" s="45"/>
    </row>
    <row r="440" s="3" customFormat="1" ht="50" customHeight="1" spans="1:25">
      <c r="A440" s="18">
        <v>435</v>
      </c>
      <c r="B440" s="27" t="s">
        <v>160</v>
      </c>
      <c r="C440" s="85" t="s">
        <v>161</v>
      </c>
      <c r="D440" s="83" t="s">
        <v>1878</v>
      </c>
      <c r="E440" s="22" t="s">
        <v>472</v>
      </c>
      <c r="F440" s="27" t="s">
        <v>473</v>
      </c>
      <c r="G440" s="27" t="s">
        <v>1890</v>
      </c>
      <c r="H440" s="21" t="s">
        <v>176</v>
      </c>
      <c r="I440" s="27" t="s">
        <v>473</v>
      </c>
      <c r="J440" s="86" t="s">
        <v>1891</v>
      </c>
      <c r="K440" s="86" t="s">
        <v>1892</v>
      </c>
      <c r="L440" s="23" t="s">
        <v>192</v>
      </c>
      <c r="M440" s="27" t="s">
        <v>1893</v>
      </c>
      <c r="N440" s="84">
        <v>10</v>
      </c>
      <c r="O440" s="84">
        <v>10</v>
      </c>
      <c r="P440" s="43">
        <v>0</v>
      </c>
      <c r="Q440" s="43">
        <v>1</v>
      </c>
      <c r="R440" s="43">
        <v>20</v>
      </c>
      <c r="S440" s="22">
        <v>102</v>
      </c>
      <c r="T440" s="43">
        <v>1</v>
      </c>
      <c r="U440" s="43">
        <v>5</v>
      </c>
      <c r="V440" s="23">
        <v>16</v>
      </c>
      <c r="W440" s="23" t="s">
        <v>1883</v>
      </c>
      <c r="X440" s="23" t="s">
        <v>1894</v>
      </c>
      <c r="Y440" s="45"/>
    </row>
    <row r="441" s="3" customFormat="1" ht="50" customHeight="1" spans="1:25">
      <c r="A441" s="18">
        <v>436</v>
      </c>
      <c r="B441" s="27" t="s">
        <v>160</v>
      </c>
      <c r="C441" s="85" t="s">
        <v>161</v>
      </c>
      <c r="D441" s="83" t="s">
        <v>1878</v>
      </c>
      <c r="E441" s="22" t="s">
        <v>472</v>
      </c>
      <c r="F441" s="27" t="s">
        <v>473</v>
      </c>
      <c r="G441" s="21" t="s">
        <v>1895</v>
      </c>
      <c r="H441" s="42" t="s">
        <v>86</v>
      </c>
      <c r="I441" s="27" t="s">
        <v>473</v>
      </c>
      <c r="J441" s="86" t="s">
        <v>317</v>
      </c>
      <c r="K441" s="86" t="s">
        <v>318</v>
      </c>
      <c r="L441" s="23" t="s">
        <v>192</v>
      </c>
      <c r="M441" s="21" t="s">
        <v>1896</v>
      </c>
      <c r="N441" s="84">
        <v>2</v>
      </c>
      <c r="O441" s="84">
        <v>2</v>
      </c>
      <c r="P441" s="43">
        <v>0</v>
      </c>
      <c r="Q441" s="43">
        <v>1</v>
      </c>
      <c r="R441" s="43">
        <v>55</v>
      </c>
      <c r="S441" s="22">
        <v>150</v>
      </c>
      <c r="T441" s="43">
        <v>1</v>
      </c>
      <c r="U441" s="43">
        <v>9</v>
      </c>
      <c r="V441" s="23">
        <v>25</v>
      </c>
      <c r="W441" s="23" t="s">
        <v>1883</v>
      </c>
      <c r="X441" s="23" t="s">
        <v>1897</v>
      </c>
      <c r="Y441" s="45"/>
    </row>
    <row r="442" s="3" customFormat="1" ht="50" customHeight="1" spans="1:25">
      <c r="A442" s="18">
        <v>437</v>
      </c>
      <c r="B442" s="27" t="s">
        <v>160</v>
      </c>
      <c r="C442" s="85" t="s">
        <v>161</v>
      </c>
      <c r="D442" s="83" t="s">
        <v>1878</v>
      </c>
      <c r="E442" s="22" t="s">
        <v>472</v>
      </c>
      <c r="F442" s="18" t="s">
        <v>598</v>
      </c>
      <c r="G442" s="18" t="s">
        <v>1898</v>
      </c>
      <c r="H442" s="42" t="s">
        <v>86</v>
      </c>
      <c r="I442" s="18" t="s">
        <v>598</v>
      </c>
      <c r="J442" s="21" t="s">
        <v>1892</v>
      </c>
      <c r="K442" s="21" t="s">
        <v>1881</v>
      </c>
      <c r="L442" s="23" t="s">
        <v>192</v>
      </c>
      <c r="M442" s="18" t="s">
        <v>1899</v>
      </c>
      <c r="N442" s="21">
        <v>3</v>
      </c>
      <c r="O442" s="21">
        <v>3</v>
      </c>
      <c r="P442" s="43">
        <v>0</v>
      </c>
      <c r="Q442" s="43">
        <v>1</v>
      </c>
      <c r="R442" s="43">
        <v>112</v>
      </c>
      <c r="S442" s="22">
        <v>365</v>
      </c>
      <c r="T442" s="43">
        <v>1</v>
      </c>
      <c r="U442" s="43">
        <v>8</v>
      </c>
      <c r="V442" s="23">
        <v>26</v>
      </c>
      <c r="W442" s="23" t="s">
        <v>593</v>
      </c>
      <c r="X442" s="23" t="s">
        <v>1900</v>
      </c>
      <c r="Y442" s="45"/>
    </row>
    <row r="443" s="3" customFormat="1" ht="50" customHeight="1" spans="1:25">
      <c r="A443" s="18">
        <v>438</v>
      </c>
      <c r="B443" s="42" t="s">
        <v>80</v>
      </c>
      <c r="C443" s="83" t="s">
        <v>90</v>
      </c>
      <c r="D443" s="18" t="s">
        <v>91</v>
      </c>
      <c r="E443" s="22" t="s">
        <v>472</v>
      </c>
      <c r="F443" s="21" t="s">
        <v>498</v>
      </c>
      <c r="G443" s="18" t="s">
        <v>1901</v>
      </c>
      <c r="H443" s="42" t="s">
        <v>86</v>
      </c>
      <c r="I443" s="21" t="s">
        <v>498</v>
      </c>
      <c r="J443" s="86" t="s">
        <v>1891</v>
      </c>
      <c r="K443" s="86" t="s">
        <v>1902</v>
      </c>
      <c r="L443" s="23" t="s">
        <v>192</v>
      </c>
      <c r="M443" s="18" t="s">
        <v>1903</v>
      </c>
      <c r="N443" s="21">
        <v>3</v>
      </c>
      <c r="O443" s="21">
        <v>3</v>
      </c>
      <c r="P443" s="43">
        <v>0</v>
      </c>
      <c r="Q443" s="43">
        <v>1</v>
      </c>
      <c r="R443" s="43">
        <v>43</v>
      </c>
      <c r="S443" s="22">
        <v>134</v>
      </c>
      <c r="T443" s="43">
        <v>1</v>
      </c>
      <c r="U443" s="43">
        <v>4</v>
      </c>
      <c r="V443" s="23">
        <v>10</v>
      </c>
      <c r="W443" s="23" t="s">
        <v>1876</v>
      </c>
      <c r="X443" s="23" t="s">
        <v>1904</v>
      </c>
      <c r="Y443" s="45"/>
    </row>
    <row r="444" s="3" customFormat="1" ht="50" customHeight="1" spans="1:25">
      <c r="A444" s="18">
        <v>439</v>
      </c>
      <c r="B444" s="27" t="s">
        <v>160</v>
      </c>
      <c r="C444" s="85" t="s">
        <v>161</v>
      </c>
      <c r="D444" s="83" t="s">
        <v>1878</v>
      </c>
      <c r="E444" s="22" t="s">
        <v>472</v>
      </c>
      <c r="F444" s="18" t="s">
        <v>538</v>
      </c>
      <c r="G444" s="18" t="s">
        <v>1905</v>
      </c>
      <c r="H444" s="21" t="s">
        <v>176</v>
      </c>
      <c r="I444" s="18" t="s">
        <v>538</v>
      </c>
      <c r="J444" s="21" t="s">
        <v>1906</v>
      </c>
      <c r="K444" s="21" t="s">
        <v>1907</v>
      </c>
      <c r="L444" s="23" t="s">
        <v>192</v>
      </c>
      <c r="M444" s="18" t="s">
        <v>1908</v>
      </c>
      <c r="N444" s="21">
        <v>7</v>
      </c>
      <c r="O444" s="21">
        <v>7</v>
      </c>
      <c r="P444" s="43">
        <v>0</v>
      </c>
      <c r="Q444" s="43">
        <v>1</v>
      </c>
      <c r="R444" s="43">
        <v>280</v>
      </c>
      <c r="S444" s="22">
        <v>576</v>
      </c>
      <c r="T444" s="43">
        <v>1</v>
      </c>
      <c r="U444" s="43">
        <v>10</v>
      </c>
      <c r="V444" s="23">
        <v>260</v>
      </c>
      <c r="W444" s="23" t="s">
        <v>1909</v>
      </c>
      <c r="X444" s="23" t="s">
        <v>1910</v>
      </c>
      <c r="Y444" s="45"/>
    </row>
    <row r="445" s="3" customFormat="1" ht="50" customHeight="1" spans="1:25">
      <c r="A445" s="18">
        <v>440</v>
      </c>
      <c r="B445" s="21" t="s">
        <v>1911</v>
      </c>
      <c r="C445" s="21" t="s">
        <v>1911</v>
      </c>
      <c r="D445" s="21"/>
      <c r="E445" s="22" t="s">
        <v>472</v>
      </c>
      <c r="F445" s="22" t="s">
        <v>1912</v>
      </c>
      <c r="G445" s="22" t="s">
        <v>1913</v>
      </c>
      <c r="H445" s="42" t="s">
        <v>101</v>
      </c>
      <c r="I445" s="22" t="s">
        <v>1912</v>
      </c>
      <c r="J445" s="21" t="s">
        <v>1891</v>
      </c>
      <c r="K445" s="21" t="s">
        <v>1914</v>
      </c>
      <c r="L445" s="23" t="s">
        <v>192</v>
      </c>
      <c r="M445" s="21" t="s">
        <v>1915</v>
      </c>
      <c r="N445" s="84">
        <v>50</v>
      </c>
      <c r="O445" s="84">
        <v>50</v>
      </c>
      <c r="P445" s="43">
        <v>0</v>
      </c>
      <c r="Q445" s="43">
        <v>4</v>
      </c>
      <c r="R445" s="43">
        <v>23</v>
      </c>
      <c r="S445" s="22">
        <v>45</v>
      </c>
      <c r="T445" s="43">
        <v>4</v>
      </c>
      <c r="U445" s="43">
        <v>23</v>
      </c>
      <c r="V445" s="23">
        <v>45</v>
      </c>
      <c r="W445" s="23" t="s">
        <v>1916</v>
      </c>
      <c r="X445" s="23" t="s">
        <v>1917</v>
      </c>
      <c r="Y445" s="45"/>
    </row>
    <row r="446" s="3" customFormat="1" ht="50" customHeight="1" spans="1:25">
      <c r="A446" s="18">
        <v>441</v>
      </c>
      <c r="B446" s="21" t="s">
        <v>160</v>
      </c>
      <c r="C446" s="70" t="s">
        <v>161</v>
      </c>
      <c r="D446" s="70" t="s">
        <v>1878</v>
      </c>
      <c r="E446" s="21" t="s">
        <v>1820</v>
      </c>
      <c r="F446" s="21" t="s">
        <v>1918</v>
      </c>
      <c r="G446" s="21" t="s">
        <v>1919</v>
      </c>
      <c r="H446" s="70" t="s">
        <v>553</v>
      </c>
      <c r="I446" s="21" t="s">
        <v>1918</v>
      </c>
      <c r="J446" s="69">
        <v>45992</v>
      </c>
      <c r="K446" s="69">
        <v>46009</v>
      </c>
      <c r="L446" s="23" t="s">
        <v>1918</v>
      </c>
      <c r="M446" s="21" t="s">
        <v>1920</v>
      </c>
      <c r="N446" s="70">
        <v>10</v>
      </c>
      <c r="O446" s="70">
        <v>5</v>
      </c>
      <c r="P446" s="18">
        <f t="shared" ref="P446:P484" si="8">N446-O446</f>
        <v>5</v>
      </c>
      <c r="Q446" s="70"/>
      <c r="R446" s="70"/>
      <c r="S446" s="22">
        <v>480</v>
      </c>
      <c r="T446" s="70"/>
      <c r="U446" s="70"/>
      <c r="V446" s="23">
        <v>45</v>
      </c>
      <c r="W446" s="23" t="s">
        <v>1921</v>
      </c>
      <c r="X446" s="23" t="s">
        <v>1190</v>
      </c>
      <c r="Y446" s="70"/>
    </row>
    <row r="447" s="3" customFormat="1" ht="50" customHeight="1" spans="1:25">
      <c r="A447" s="18">
        <v>442</v>
      </c>
      <c r="B447" s="21" t="s">
        <v>160</v>
      </c>
      <c r="C447" s="70" t="s">
        <v>822</v>
      </c>
      <c r="D447" s="70" t="s">
        <v>1878</v>
      </c>
      <c r="E447" s="21" t="s">
        <v>1820</v>
      </c>
      <c r="F447" s="21" t="s">
        <v>1922</v>
      </c>
      <c r="G447" s="21" t="s">
        <v>1923</v>
      </c>
      <c r="H447" s="70" t="s">
        <v>101</v>
      </c>
      <c r="I447" s="21" t="s">
        <v>1922</v>
      </c>
      <c r="J447" s="69">
        <v>45952</v>
      </c>
      <c r="K447" s="69">
        <v>45963</v>
      </c>
      <c r="L447" s="23" t="s">
        <v>1922</v>
      </c>
      <c r="M447" s="21" t="s">
        <v>1924</v>
      </c>
      <c r="N447" s="70">
        <v>6</v>
      </c>
      <c r="O447" s="70">
        <v>3</v>
      </c>
      <c r="P447" s="18">
        <f t="shared" si="8"/>
        <v>3</v>
      </c>
      <c r="Q447" s="70"/>
      <c r="R447" s="70"/>
      <c r="S447" s="22">
        <v>200</v>
      </c>
      <c r="T447" s="70"/>
      <c r="U447" s="70"/>
      <c r="V447" s="23">
        <v>15</v>
      </c>
      <c r="W447" s="23" t="s">
        <v>1925</v>
      </c>
      <c r="X447" s="23" t="s">
        <v>1190</v>
      </c>
      <c r="Y447" s="70"/>
    </row>
    <row r="448" s="3" customFormat="1" ht="50" customHeight="1" spans="1:25">
      <c r="A448" s="18">
        <v>443</v>
      </c>
      <c r="B448" s="21" t="s">
        <v>80</v>
      </c>
      <c r="C448" s="70" t="s">
        <v>81</v>
      </c>
      <c r="D448" s="70" t="s">
        <v>98</v>
      </c>
      <c r="E448" s="22" t="s">
        <v>1820</v>
      </c>
      <c r="F448" s="22" t="s">
        <v>1926</v>
      </c>
      <c r="G448" s="22" t="s">
        <v>1927</v>
      </c>
      <c r="H448" s="70" t="s">
        <v>180</v>
      </c>
      <c r="I448" s="22" t="s">
        <v>1926</v>
      </c>
      <c r="J448" s="69">
        <v>45957</v>
      </c>
      <c r="K448" s="69">
        <v>46009</v>
      </c>
      <c r="L448" s="23" t="s">
        <v>1926</v>
      </c>
      <c r="M448" s="21" t="s">
        <v>1928</v>
      </c>
      <c r="N448" s="70">
        <v>40</v>
      </c>
      <c r="O448" s="70">
        <v>20</v>
      </c>
      <c r="P448" s="18">
        <f t="shared" si="8"/>
        <v>20</v>
      </c>
      <c r="Q448" s="70"/>
      <c r="R448" s="70"/>
      <c r="S448" s="22">
        <v>120</v>
      </c>
      <c r="T448" s="70"/>
      <c r="U448" s="70"/>
      <c r="V448" s="23">
        <v>8</v>
      </c>
      <c r="W448" s="23" t="s">
        <v>236</v>
      </c>
      <c r="X448" s="23" t="s">
        <v>1190</v>
      </c>
      <c r="Y448" s="70"/>
    </row>
    <row r="449" s="3" customFormat="1" ht="50" customHeight="1" spans="1:25">
      <c r="A449" s="18">
        <v>444</v>
      </c>
      <c r="B449" s="21" t="s">
        <v>80</v>
      </c>
      <c r="C449" s="70" t="s">
        <v>90</v>
      </c>
      <c r="D449" s="70" t="s">
        <v>91</v>
      </c>
      <c r="E449" s="21" t="s">
        <v>1820</v>
      </c>
      <c r="F449" s="21" t="s">
        <v>1929</v>
      </c>
      <c r="G449" s="22" t="s">
        <v>1930</v>
      </c>
      <c r="H449" s="70" t="s">
        <v>553</v>
      </c>
      <c r="I449" s="21" t="s">
        <v>1929</v>
      </c>
      <c r="J449" s="69">
        <v>45992</v>
      </c>
      <c r="K449" s="69">
        <v>46009</v>
      </c>
      <c r="L449" s="23" t="s">
        <v>1929</v>
      </c>
      <c r="M449" s="21" t="s">
        <v>1931</v>
      </c>
      <c r="N449" s="70">
        <v>2</v>
      </c>
      <c r="O449" s="70">
        <v>2</v>
      </c>
      <c r="P449" s="18">
        <f t="shared" si="8"/>
        <v>0</v>
      </c>
      <c r="Q449" s="70"/>
      <c r="R449" s="70"/>
      <c r="S449" s="22">
        <v>250</v>
      </c>
      <c r="T449" s="70"/>
      <c r="U449" s="70"/>
      <c r="V449" s="23">
        <v>40</v>
      </c>
      <c r="W449" s="23" t="s">
        <v>1932</v>
      </c>
      <c r="X449" s="23" t="s">
        <v>1190</v>
      </c>
      <c r="Y449" s="70"/>
    </row>
    <row r="450" s="3" customFormat="1" ht="50" customHeight="1" spans="1:25">
      <c r="A450" s="18">
        <v>445</v>
      </c>
      <c r="B450" s="21" t="s">
        <v>80</v>
      </c>
      <c r="C450" s="70" t="s">
        <v>90</v>
      </c>
      <c r="D450" s="70" t="s">
        <v>91</v>
      </c>
      <c r="E450" s="22" t="s">
        <v>1933</v>
      </c>
      <c r="F450" s="22" t="s">
        <v>692</v>
      </c>
      <c r="G450" s="21" t="s">
        <v>1934</v>
      </c>
      <c r="H450" s="70" t="s">
        <v>553</v>
      </c>
      <c r="I450" s="22" t="s">
        <v>692</v>
      </c>
      <c r="J450" s="87">
        <v>46016</v>
      </c>
      <c r="K450" s="24">
        <v>20251219</v>
      </c>
      <c r="L450" s="23" t="s">
        <v>692</v>
      </c>
      <c r="M450" s="21" t="s">
        <v>1935</v>
      </c>
      <c r="N450" s="70">
        <v>11</v>
      </c>
      <c r="O450" s="70">
        <v>10</v>
      </c>
      <c r="P450" s="18">
        <f t="shared" si="8"/>
        <v>1</v>
      </c>
      <c r="Q450" s="70"/>
      <c r="R450" s="70"/>
      <c r="S450" s="22">
        <v>500</v>
      </c>
      <c r="T450" s="70"/>
      <c r="U450" s="70"/>
      <c r="V450" s="22">
        <v>12</v>
      </c>
      <c r="W450" s="23" t="s">
        <v>665</v>
      </c>
      <c r="X450" s="23" t="s">
        <v>1936</v>
      </c>
      <c r="Y450" s="70"/>
    </row>
    <row r="451" s="3" customFormat="1" ht="50" customHeight="1" spans="1:25">
      <c r="A451" s="18">
        <v>446</v>
      </c>
      <c r="B451" s="21" t="s">
        <v>80</v>
      </c>
      <c r="C451" s="70" t="s">
        <v>90</v>
      </c>
      <c r="D451" s="70" t="s">
        <v>91</v>
      </c>
      <c r="E451" s="22" t="s">
        <v>1933</v>
      </c>
      <c r="F451" s="22" t="s">
        <v>669</v>
      </c>
      <c r="G451" s="21" t="s">
        <v>1937</v>
      </c>
      <c r="H451" s="70" t="s">
        <v>553</v>
      </c>
      <c r="I451" s="22" t="s">
        <v>669</v>
      </c>
      <c r="J451" s="87">
        <v>46016</v>
      </c>
      <c r="K451" s="24">
        <v>20251219</v>
      </c>
      <c r="L451" s="23" t="s">
        <v>669</v>
      </c>
      <c r="M451" s="21" t="s">
        <v>1938</v>
      </c>
      <c r="N451" s="70">
        <v>8.5</v>
      </c>
      <c r="O451" s="70">
        <v>5</v>
      </c>
      <c r="P451" s="18">
        <f t="shared" si="8"/>
        <v>3.5</v>
      </c>
      <c r="Q451" s="70"/>
      <c r="R451" s="70"/>
      <c r="S451" s="22">
        <v>120</v>
      </c>
      <c r="T451" s="70"/>
      <c r="U451" s="70"/>
      <c r="V451" s="22">
        <v>16</v>
      </c>
      <c r="W451" s="23" t="s">
        <v>665</v>
      </c>
      <c r="X451" s="23" t="s">
        <v>1936</v>
      </c>
      <c r="Y451" s="70"/>
    </row>
    <row r="452" s="3" customFormat="1" ht="50" customHeight="1" spans="1:25">
      <c r="A452" s="18">
        <v>447</v>
      </c>
      <c r="B452" s="21" t="s">
        <v>160</v>
      </c>
      <c r="C452" s="70" t="s">
        <v>1939</v>
      </c>
      <c r="D452" s="70" t="s">
        <v>513</v>
      </c>
      <c r="E452" s="22" t="s">
        <v>1933</v>
      </c>
      <c r="F452" s="22" t="s">
        <v>680</v>
      </c>
      <c r="G452" s="21" t="s">
        <v>1940</v>
      </c>
      <c r="H452" s="70" t="s">
        <v>101</v>
      </c>
      <c r="I452" s="22" t="s">
        <v>680</v>
      </c>
      <c r="J452" s="87">
        <v>46016</v>
      </c>
      <c r="K452" s="24">
        <v>20251219</v>
      </c>
      <c r="L452" s="23" t="s">
        <v>680</v>
      </c>
      <c r="M452" s="21" t="s">
        <v>1941</v>
      </c>
      <c r="N452" s="70">
        <v>5</v>
      </c>
      <c r="O452" s="70">
        <v>5</v>
      </c>
      <c r="P452" s="18">
        <f t="shared" si="8"/>
        <v>0</v>
      </c>
      <c r="Q452" s="70"/>
      <c r="R452" s="70"/>
      <c r="S452" s="22">
        <v>65</v>
      </c>
      <c r="T452" s="70"/>
      <c r="U452" s="70"/>
      <c r="V452" s="22">
        <v>5</v>
      </c>
      <c r="W452" s="23" t="s">
        <v>1942</v>
      </c>
      <c r="X452" s="23" t="s">
        <v>1943</v>
      </c>
      <c r="Y452" s="70"/>
    </row>
    <row r="453" s="3" customFormat="1" ht="50" customHeight="1" spans="1:25">
      <c r="A453" s="18">
        <v>448</v>
      </c>
      <c r="B453" s="21" t="s">
        <v>160</v>
      </c>
      <c r="C453" s="70" t="s">
        <v>161</v>
      </c>
      <c r="D453" s="70" t="s">
        <v>759</v>
      </c>
      <c r="E453" s="22" t="s">
        <v>1933</v>
      </c>
      <c r="F453" s="22" t="s">
        <v>680</v>
      </c>
      <c r="G453" s="21" t="s">
        <v>1944</v>
      </c>
      <c r="H453" s="70" t="s">
        <v>101</v>
      </c>
      <c r="I453" s="22" t="s">
        <v>680</v>
      </c>
      <c r="J453" s="87">
        <v>46016</v>
      </c>
      <c r="K453" s="24">
        <v>20251219</v>
      </c>
      <c r="L453" s="23" t="s">
        <v>680</v>
      </c>
      <c r="M453" s="21" t="s">
        <v>1945</v>
      </c>
      <c r="N453" s="70">
        <v>5</v>
      </c>
      <c r="O453" s="70">
        <v>5</v>
      </c>
      <c r="P453" s="18">
        <f t="shared" si="8"/>
        <v>0</v>
      </c>
      <c r="Q453" s="70"/>
      <c r="R453" s="70"/>
      <c r="S453" s="22">
        <v>184</v>
      </c>
      <c r="T453" s="70"/>
      <c r="U453" s="70"/>
      <c r="V453" s="22">
        <v>17</v>
      </c>
      <c r="W453" s="23" t="s">
        <v>1946</v>
      </c>
      <c r="X453" s="23" t="s">
        <v>1947</v>
      </c>
      <c r="Y453" s="70"/>
    </row>
    <row r="454" s="3" customFormat="1" ht="50" customHeight="1" spans="1:25">
      <c r="A454" s="18">
        <v>449</v>
      </c>
      <c r="B454" s="21" t="s">
        <v>80</v>
      </c>
      <c r="C454" s="70" t="s">
        <v>90</v>
      </c>
      <c r="D454" s="70" t="s">
        <v>91</v>
      </c>
      <c r="E454" s="22" t="s">
        <v>1933</v>
      </c>
      <c r="F454" s="21" t="s">
        <v>661</v>
      </c>
      <c r="G454" s="21" t="s">
        <v>1948</v>
      </c>
      <c r="H454" s="70" t="s">
        <v>553</v>
      </c>
      <c r="I454" s="21" t="s">
        <v>661</v>
      </c>
      <c r="J454" s="87">
        <v>46016</v>
      </c>
      <c r="K454" s="24">
        <v>20251219</v>
      </c>
      <c r="L454" s="23" t="s">
        <v>661</v>
      </c>
      <c r="M454" s="21" t="s">
        <v>1949</v>
      </c>
      <c r="N454" s="70">
        <v>3</v>
      </c>
      <c r="O454" s="70">
        <v>2</v>
      </c>
      <c r="P454" s="18">
        <f t="shared" si="8"/>
        <v>1</v>
      </c>
      <c r="Q454" s="70"/>
      <c r="R454" s="70"/>
      <c r="S454" s="22">
        <v>68</v>
      </c>
      <c r="T454" s="70"/>
      <c r="U454" s="70"/>
      <c r="V454" s="22">
        <v>9</v>
      </c>
      <c r="W454" s="23" t="s">
        <v>1950</v>
      </c>
      <c r="X454" s="23" t="s">
        <v>1936</v>
      </c>
      <c r="Y454" s="70"/>
    </row>
    <row r="455" s="3" customFormat="1" ht="50" customHeight="1" spans="1:25">
      <c r="A455" s="18">
        <v>450</v>
      </c>
      <c r="B455" s="21" t="s">
        <v>160</v>
      </c>
      <c r="C455" s="70" t="s">
        <v>822</v>
      </c>
      <c r="D455" s="70" t="s">
        <v>321</v>
      </c>
      <c r="E455" s="21" t="s">
        <v>848</v>
      </c>
      <c r="F455" s="21" t="s">
        <v>643</v>
      </c>
      <c r="G455" s="21" t="s">
        <v>1951</v>
      </c>
      <c r="H455" s="70" t="s">
        <v>101</v>
      </c>
      <c r="I455" s="21" t="s">
        <v>643</v>
      </c>
      <c r="J455" s="38">
        <v>45992</v>
      </c>
      <c r="K455" s="19">
        <v>20251219</v>
      </c>
      <c r="L455" s="23" t="s">
        <v>643</v>
      </c>
      <c r="M455" s="21" t="s">
        <v>1952</v>
      </c>
      <c r="N455" s="70">
        <v>2</v>
      </c>
      <c r="O455" s="70">
        <v>2</v>
      </c>
      <c r="P455" s="18">
        <f t="shared" si="8"/>
        <v>0</v>
      </c>
      <c r="Q455" s="70"/>
      <c r="R455" s="70"/>
      <c r="S455" s="22">
        <v>76</v>
      </c>
      <c r="T455" s="70"/>
      <c r="U455" s="70"/>
      <c r="V455" s="23">
        <v>3</v>
      </c>
      <c r="W455" s="88" t="s">
        <v>1953</v>
      </c>
      <c r="X455" s="23" t="s">
        <v>1954</v>
      </c>
      <c r="Y455" s="70"/>
    </row>
    <row r="456" s="3" customFormat="1" ht="50" customHeight="1" spans="1:25">
      <c r="A456" s="18">
        <v>451</v>
      </c>
      <c r="B456" s="21" t="s">
        <v>80</v>
      </c>
      <c r="C456" s="70" t="s">
        <v>90</v>
      </c>
      <c r="D456" s="70" t="s">
        <v>91</v>
      </c>
      <c r="E456" s="21" t="s">
        <v>848</v>
      </c>
      <c r="F456" s="21" t="s">
        <v>876</v>
      </c>
      <c r="G456" s="21" t="s">
        <v>1955</v>
      </c>
      <c r="H456" s="70" t="s">
        <v>553</v>
      </c>
      <c r="I456" s="21" t="s">
        <v>876</v>
      </c>
      <c r="J456" s="38">
        <v>45992</v>
      </c>
      <c r="K456" s="19">
        <v>20251219</v>
      </c>
      <c r="L456" s="23" t="s">
        <v>876</v>
      </c>
      <c r="M456" s="21" t="s">
        <v>1956</v>
      </c>
      <c r="N456" s="70">
        <v>4</v>
      </c>
      <c r="O456" s="70">
        <v>2</v>
      </c>
      <c r="P456" s="18">
        <f t="shared" si="8"/>
        <v>2</v>
      </c>
      <c r="Q456" s="70"/>
      <c r="R456" s="70"/>
      <c r="S456" s="22">
        <v>78</v>
      </c>
      <c r="T456" s="70"/>
      <c r="U456" s="70"/>
      <c r="V456" s="23">
        <v>6</v>
      </c>
      <c r="W456" s="88" t="s">
        <v>1957</v>
      </c>
      <c r="X456" s="23" t="s">
        <v>906</v>
      </c>
      <c r="Y456" s="70"/>
    </row>
    <row r="457" s="3" customFormat="1" ht="50" customHeight="1" spans="1:25">
      <c r="A457" s="18">
        <v>452</v>
      </c>
      <c r="B457" s="21" t="s">
        <v>160</v>
      </c>
      <c r="C457" s="70" t="s">
        <v>161</v>
      </c>
      <c r="D457" s="70" t="s">
        <v>1878</v>
      </c>
      <c r="E457" s="21" t="s">
        <v>848</v>
      </c>
      <c r="F457" s="21" t="s">
        <v>863</v>
      </c>
      <c r="G457" s="21" t="s">
        <v>1958</v>
      </c>
      <c r="H457" s="70" t="s">
        <v>553</v>
      </c>
      <c r="I457" s="21" t="s">
        <v>863</v>
      </c>
      <c r="J457" s="38">
        <v>45984</v>
      </c>
      <c r="K457" s="38">
        <v>46006</v>
      </c>
      <c r="L457" s="23" t="s">
        <v>863</v>
      </c>
      <c r="M457" s="21" t="s">
        <v>1959</v>
      </c>
      <c r="N457" s="70">
        <v>91</v>
      </c>
      <c r="O457" s="70">
        <v>3</v>
      </c>
      <c r="P457" s="18">
        <f t="shared" si="8"/>
        <v>88</v>
      </c>
      <c r="Q457" s="70"/>
      <c r="R457" s="70"/>
      <c r="S457" s="22">
        <v>750</v>
      </c>
      <c r="T457" s="70"/>
      <c r="U457" s="70"/>
      <c r="V457" s="23">
        <v>21</v>
      </c>
      <c r="W457" s="88" t="s">
        <v>1960</v>
      </c>
      <c r="X457" s="23" t="s">
        <v>1954</v>
      </c>
      <c r="Y457" s="70"/>
    </row>
    <row r="458" s="3" customFormat="1" ht="50" customHeight="1" spans="1:25">
      <c r="A458" s="18">
        <v>453</v>
      </c>
      <c r="B458" s="21" t="s">
        <v>160</v>
      </c>
      <c r="C458" s="70" t="s">
        <v>161</v>
      </c>
      <c r="D458" s="70" t="s">
        <v>1878</v>
      </c>
      <c r="E458" s="21" t="s">
        <v>848</v>
      </c>
      <c r="F458" s="21" t="s">
        <v>881</v>
      </c>
      <c r="G458" s="21" t="s">
        <v>1961</v>
      </c>
      <c r="H458" s="70" t="s">
        <v>553</v>
      </c>
      <c r="I458" s="21" t="s">
        <v>881</v>
      </c>
      <c r="J458" s="38">
        <v>45986</v>
      </c>
      <c r="K458" s="38">
        <v>46006</v>
      </c>
      <c r="L458" s="23" t="s">
        <v>881</v>
      </c>
      <c r="M458" s="21" t="s">
        <v>1962</v>
      </c>
      <c r="N458" s="70">
        <v>20</v>
      </c>
      <c r="O458" s="70">
        <v>2</v>
      </c>
      <c r="P458" s="18">
        <f t="shared" si="8"/>
        <v>18</v>
      </c>
      <c r="Q458" s="70"/>
      <c r="R458" s="70"/>
      <c r="S458" s="22">
        <v>640</v>
      </c>
      <c r="T458" s="70"/>
      <c r="U458" s="70"/>
      <c r="V458" s="23">
        <v>9</v>
      </c>
      <c r="W458" s="88" t="s">
        <v>1963</v>
      </c>
      <c r="X458" s="23" t="s">
        <v>1954</v>
      </c>
      <c r="Y458" s="70"/>
    </row>
    <row r="459" s="3" customFormat="1" ht="50" customHeight="1" spans="1:25">
      <c r="A459" s="18">
        <v>454</v>
      </c>
      <c r="B459" s="21" t="s">
        <v>80</v>
      </c>
      <c r="C459" s="70" t="s">
        <v>90</v>
      </c>
      <c r="D459" s="70" t="s">
        <v>91</v>
      </c>
      <c r="E459" s="21" t="s">
        <v>848</v>
      </c>
      <c r="F459" s="21" t="s">
        <v>897</v>
      </c>
      <c r="G459" s="21" t="s">
        <v>1964</v>
      </c>
      <c r="H459" s="70" t="s">
        <v>553</v>
      </c>
      <c r="I459" s="21" t="s">
        <v>897</v>
      </c>
      <c r="J459" s="38">
        <v>45992</v>
      </c>
      <c r="K459" s="19">
        <v>20251219</v>
      </c>
      <c r="L459" s="23" t="s">
        <v>897</v>
      </c>
      <c r="M459" s="21" t="s">
        <v>1965</v>
      </c>
      <c r="N459" s="70">
        <v>25</v>
      </c>
      <c r="O459" s="70">
        <v>5</v>
      </c>
      <c r="P459" s="18">
        <f t="shared" si="8"/>
        <v>20</v>
      </c>
      <c r="Q459" s="70"/>
      <c r="R459" s="70"/>
      <c r="S459" s="22">
        <v>478</v>
      </c>
      <c r="T459" s="70"/>
      <c r="U459" s="70"/>
      <c r="V459" s="23">
        <v>14</v>
      </c>
      <c r="W459" s="88" t="s">
        <v>1966</v>
      </c>
      <c r="X459" s="23" t="s">
        <v>906</v>
      </c>
      <c r="Y459" s="70"/>
    </row>
    <row r="460" s="3" customFormat="1" ht="50" customHeight="1" spans="1:25">
      <c r="A460" s="18">
        <v>455</v>
      </c>
      <c r="B460" s="21" t="s">
        <v>80</v>
      </c>
      <c r="C460" s="70" t="s">
        <v>90</v>
      </c>
      <c r="D460" s="70" t="s">
        <v>91</v>
      </c>
      <c r="E460" s="21" t="s">
        <v>848</v>
      </c>
      <c r="F460" s="21" t="s">
        <v>911</v>
      </c>
      <c r="G460" s="21" t="s">
        <v>1967</v>
      </c>
      <c r="H460" s="70" t="s">
        <v>553</v>
      </c>
      <c r="I460" s="21" t="s">
        <v>911</v>
      </c>
      <c r="J460" s="38">
        <v>45992</v>
      </c>
      <c r="K460" s="19">
        <v>20251219</v>
      </c>
      <c r="L460" s="23" t="s">
        <v>911</v>
      </c>
      <c r="M460" s="21" t="s">
        <v>1968</v>
      </c>
      <c r="N460" s="70">
        <v>24</v>
      </c>
      <c r="O460" s="70">
        <v>7</v>
      </c>
      <c r="P460" s="18">
        <f t="shared" si="8"/>
        <v>17</v>
      </c>
      <c r="Q460" s="70"/>
      <c r="R460" s="70"/>
      <c r="S460" s="22">
        <v>350</v>
      </c>
      <c r="T460" s="70"/>
      <c r="U460" s="70"/>
      <c r="V460" s="23">
        <v>12</v>
      </c>
      <c r="W460" s="88" t="s">
        <v>1969</v>
      </c>
      <c r="X460" s="23" t="s">
        <v>906</v>
      </c>
      <c r="Y460" s="70"/>
    </row>
    <row r="461" s="3" customFormat="1" ht="50" customHeight="1" spans="1:25">
      <c r="A461" s="18">
        <v>456</v>
      </c>
      <c r="B461" s="21" t="s">
        <v>160</v>
      </c>
      <c r="C461" s="70" t="s">
        <v>161</v>
      </c>
      <c r="D461" s="70" t="s">
        <v>1878</v>
      </c>
      <c r="E461" s="21" t="s">
        <v>848</v>
      </c>
      <c r="F461" s="21" t="s">
        <v>886</v>
      </c>
      <c r="G461" s="21" t="s">
        <v>1970</v>
      </c>
      <c r="H461" s="70" t="s">
        <v>180</v>
      </c>
      <c r="I461" s="21" t="s">
        <v>886</v>
      </c>
      <c r="J461" s="38">
        <v>45992</v>
      </c>
      <c r="K461" s="19">
        <v>20251219</v>
      </c>
      <c r="L461" s="23" t="s">
        <v>886</v>
      </c>
      <c r="M461" s="21" t="s">
        <v>1971</v>
      </c>
      <c r="N461" s="70">
        <v>6</v>
      </c>
      <c r="O461" s="70">
        <v>3</v>
      </c>
      <c r="P461" s="18">
        <f t="shared" si="8"/>
        <v>3</v>
      </c>
      <c r="Q461" s="70"/>
      <c r="R461" s="70"/>
      <c r="S461" s="22">
        <v>300</v>
      </c>
      <c r="T461" s="70"/>
      <c r="U461" s="70"/>
      <c r="V461" s="23">
        <v>15</v>
      </c>
      <c r="W461" s="88" t="s">
        <v>1972</v>
      </c>
      <c r="X461" s="23" t="s">
        <v>1954</v>
      </c>
      <c r="Y461" s="70"/>
    </row>
    <row r="462" s="3" customFormat="1" ht="50" customHeight="1" spans="1:25">
      <c r="A462" s="18">
        <v>457</v>
      </c>
      <c r="B462" s="21" t="s">
        <v>160</v>
      </c>
      <c r="C462" s="70" t="s">
        <v>822</v>
      </c>
      <c r="D462" s="70" t="s">
        <v>321</v>
      </c>
      <c r="E462" s="21" t="s">
        <v>848</v>
      </c>
      <c r="F462" s="21" t="s">
        <v>869</v>
      </c>
      <c r="G462" s="21" t="s">
        <v>1973</v>
      </c>
      <c r="H462" s="70" t="s">
        <v>101</v>
      </c>
      <c r="I462" s="21" t="s">
        <v>869</v>
      </c>
      <c r="J462" s="38">
        <v>45992</v>
      </c>
      <c r="K462" s="19">
        <v>20251219</v>
      </c>
      <c r="L462" s="23" t="s">
        <v>869</v>
      </c>
      <c r="M462" s="21" t="s">
        <v>1974</v>
      </c>
      <c r="N462" s="70">
        <v>6</v>
      </c>
      <c r="O462" s="70">
        <v>5</v>
      </c>
      <c r="P462" s="18">
        <f t="shared" si="8"/>
        <v>1</v>
      </c>
      <c r="Q462" s="70"/>
      <c r="R462" s="70"/>
      <c r="S462" s="22">
        <v>180</v>
      </c>
      <c r="T462" s="70"/>
      <c r="U462" s="70"/>
      <c r="V462" s="23">
        <v>7</v>
      </c>
      <c r="W462" s="88" t="s">
        <v>1975</v>
      </c>
      <c r="X462" s="23" t="s">
        <v>1954</v>
      </c>
      <c r="Y462" s="70"/>
    </row>
    <row r="463" s="3" customFormat="1" ht="50" customHeight="1" spans="1:25">
      <c r="A463" s="18">
        <v>458</v>
      </c>
      <c r="B463" s="21" t="s">
        <v>160</v>
      </c>
      <c r="C463" s="70" t="s">
        <v>161</v>
      </c>
      <c r="D463" s="70" t="s">
        <v>1878</v>
      </c>
      <c r="E463" s="21" t="s">
        <v>848</v>
      </c>
      <c r="F463" s="21" t="s">
        <v>892</v>
      </c>
      <c r="G463" s="21" t="s">
        <v>1976</v>
      </c>
      <c r="H463" s="70" t="s">
        <v>553</v>
      </c>
      <c r="I463" s="21" t="s">
        <v>892</v>
      </c>
      <c r="J463" s="38">
        <v>45986</v>
      </c>
      <c r="K463" s="38">
        <v>46006</v>
      </c>
      <c r="L463" s="23" t="s">
        <v>892</v>
      </c>
      <c r="M463" s="21" t="s">
        <v>1977</v>
      </c>
      <c r="N463" s="70">
        <v>10</v>
      </c>
      <c r="O463" s="70">
        <v>8</v>
      </c>
      <c r="P463" s="18">
        <f t="shared" si="8"/>
        <v>2</v>
      </c>
      <c r="Q463" s="70"/>
      <c r="R463" s="70"/>
      <c r="S463" s="22">
        <v>2800</v>
      </c>
      <c r="T463" s="70"/>
      <c r="U463" s="70"/>
      <c r="V463" s="23">
        <v>256</v>
      </c>
      <c r="W463" s="88" t="s">
        <v>1978</v>
      </c>
      <c r="X463" s="23" t="s">
        <v>1954</v>
      </c>
      <c r="Y463" s="70"/>
    </row>
    <row r="464" s="3" customFormat="1" ht="50" customHeight="1" spans="1:25">
      <c r="A464" s="18">
        <v>459</v>
      </c>
      <c r="B464" s="21" t="s">
        <v>80</v>
      </c>
      <c r="C464" s="70" t="s">
        <v>90</v>
      </c>
      <c r="D464" s="70" t="s">
        <v>91</v>
      </c>
      <c r="E464" s="21" t="s">
        <v>1069</v>
      </c>
      <c r="F464" s="22" t="s">
        <v>1103</v>
      </c>
      <c r="G464" s="21" t="s">
        <v>1979</v>
      </c>
      <c r="H464" s="70" t="s">
        <v>553</v>
      </c>
      <c r="I464" s="22" t="s">
        <v>1103</v>
      </c>
      <c r="J464" s="89">
        <v>45976</v>
      </c>
      <c r="K464" s="89">
        <v>46006</v>
      </c>
      <c r="L464" s="23" t="s">
        <v>1103</v>
      </c>
      <c r="M464" s="21" t="s">
        <v>1980</v>
      </c>
      <c r="N464" s="70">
        <v>16.5</v>
      </c>
      <c r="O464" s="70">
        <v>13</v>
      </c>
      <c r="P464" s="18">
        <f t="shared" si="8"/>
        <v>3.5</v>
      </c>
      <c r="Q464" s="70"/>
      <c r="R464" s="70"/>
      <c r="S464" s="84">
        <v>151</v>
      </c>
      <c r="T464" s="70"/>
      <c r="U464" s="70"/>
      <c r="V464" s="84">
        <v>24</v>
      </c>
      <c r="W464" s="23" t="s">
        <v>1981</v>
      </c>
      <c r="X464" s="23" t="s">
        <v>1982</v>
      </c>
      <c r="Y464" s="70"/>
    </row>
    <row r="465" s="3" customFormat="1" ht="50" customHeight="1" spans="1:25">
      <c r="A465" s="18">
        <v>460</v>
      </c>
      <c r="B465" s="21" t="s">
        <v>80</v>
      </c>
      <c r="C465" s="70" t="s">
        <v>90</v>
      </c>
      <c r="D465" s="70" t="s">
        <v>91</v>
      </c>
      <c r="E465" s="21" t="s">
        <v>1069</v>
      </c>
      <c r="F465" s="21" t="s">
        <v>1109</v>
      </c>
      <c r="G465" s="21" t="s">
        <v>1983</v>
      </c>
      <c r="H465" s="70" t="s">
        <v>553</v>
      </c>
      <c r="I465" s="21" t="s">
        <v>1109</v>
      </c>
      <c r="J465" s="20">
        <v>45870</v>
      </c>
      <c r="K465" s="20">
        <v>45992</v>
      </c>
      <c r="L465" s="23" t="s">
        <v>1109</v>
      </c>
      <c r="M465" s="21" t="s">
        <v>1984</v>
      </c>
      <c r="N465" s="70">
        <v>2</v>
      </c>
      <c r="O465" s="70">
        <v>2</v>
      </c>
      <c r="P465" s="18">
        <f t="shared" si="8"/>
        <v>0</v>
      </c>
      <c r="Q465" s="70"/>
      <c r="R465" s="70"/>
      <c r="S465" s="84">
        <v>76</v>
      </c>
      <c r="T465" s="70"/>
      <c r="U465" s="70"/>
      <c r="V465" s="84">
        <v>13</v>
      </c>
      <c r="W465" s="23" t="s">
        <v>1985</v>
      </c>
      <c r="X465" s="23" t="s">
        <v>1077</v>
      </c>
      <c r="Y465" s="70"/>
    </row>
    <row r="466" s="3" customFormat="1" ht="50" customHeight="1" spans="1:25">
      <c r="A466" s="18">
        <v>461</v>
      </c>
      <c r="B466" s="21" t="s">
        <v>80</v>
      </c>
      <c r="C466" s="70" t="s">
        <v>90</v>
      </c>
      <c r="D466" s="70" t="s">
        <v>91</v>
      </c>
      <c r="E466" s="21" t="s">
        <v>1069</v>
      </c>
      <c r="F466" s="21" t="s">
        <v>1118</v>
      </c>
      <c r="G466" s="21" t="s">
        <v>1986</v>
      </c>
      <c r="H466" s="70" t="s">
        <v>553</v>
      </c>
      <c r="I466" s="21" t="s">
        <v>1118</v>
      </c>
      <c r="J466" s="20">
        <v>45962</v>
      </c>
      <c r="K466" s="20">
        <v>45992</v>
      </c>
      <c r="L466" s="23" t="s">
        <v>1118</v>
      </c>
      <c r="M466" s="21" t="s">
        <v>1987</v>
      </c>
      <c r="N466" s="70">
        <v>6.5</v>
      </c>
      <c r="O466" s="70">
        <v>3</v>
      </c>
      <c r="P466" s="18">
        <f t="shared" si="8"/>
        <v>3.5</v>
      </c>
      <c r="Q466" s="70"/>
      <c r="R466" s="70"/>
      <c r="S466" s="84">
        <v>102</v>
      </c>
      <c r="T466" s="70"/>
      <c r="U466" s="70"/>
      <c r="V466" s="84">
        <v>24</v>
      </c>
      <c r="W466" s="23" t="s">
        <v>1988</v>
      </c>
      <c r="X466" s="23" t="s">
        <v>1077</v>
      </c>
      <c r="Y466" s="70"/>
    </row>
    <row r="467" s="3" customFormat="1" ht="50" customHeight="1" spans="1:25">
      <c r="A467" s="18">
        <v>462</v>
      </c>
      <c r="B467" s="21" t="s">
        <v>160</v>
      </c>
      <c r="C467" s="70" t="s">
        <v>161</v>
      </c>
      <c r="D467" s="70" t="s">
        <v>759</v>
      </c>
      <c r="E467" s="21" t="s">
        <v>1126</v>
      </c>
      <c r="F467" s="21" t="s">
        <v>1127</v>
      </c>
      <c r="G467" s="21" t="s">
        <v>1989</v>
      </c>
      <c r="H467" s="70" t="s">
        <v>101</v>
      </c>
      <c r="I467" s="21" t="s">
        <v>1127</v>
      </c>
      <c r="J467" s="89">
        <v>45962</v>
      </c>
      <c r="K467" s="87">
        <v>45991</v>
      </c>
      <c r="L467" s="23" t="s">
        <v>1127</v>
      </c>
      <c r="M467" s="21" t="s">
        <v>1990</v>
      </c>
      <c r="N467" s="70">
        <v>22</v>
      </c>
      <c r="O467" s="70">
        <v>7</v>
      </c>
      <c r="P467" s="18">
        <f t="shared" si="8"/>
        <v>15</v>
      </c>
      <c r="Q467" s="70"/>
      <c r="R467" s="70"/>
      <c r="S467" s="22">
        <v>69</v>
      </c>
      <c r="T467" s="70"/>
      <c r="U467" s="70"/>
      <c r="V467" s="23">
        <v>6</v>
      </c>
      <c r="W467" s="23" t="s">
        <v>1991</v>
      </c>
      <c r="X467" s="23" t="s">
        <v>1992</v>
      </c>
      <c r="Y467" s="70"/>
    </row>
    <row r="468" s="3" customFormat="1" ht="50" customHeight="1" spans="1:25">
      <c r="A468" s="18">
        <v>463</v>
      </c>
      <c r="B468" s="21" t="s">
        <v>160</v>
      </c>
      <c r="C468" s="70" t="s">
        <v>822</v>
      </c>
      <c r="D468" s="70" t="s">
        <v>1878</v>
      </c>
      <c r="E468" s="21" t="s">
        <v>1126</v>
      </c>
      <c r="F468" s="21" t="s">
        <v>1132</v>
      </c>
      <c r="G468" s="21" t="s">
        <v>1993</v>
      </c>
      <c r="H468" s="70" t="s">
        <v>553</v>
      </c>
      <c r="I468" s="21" t="s">
        <v>1132</v>
      </c>
      <c r="J468" s="89">
        <v>45962</v>
      </c>
      <c r="K468" s="87">
        <v>46006</v>
      </c>
      <c r="L468" s="23" t="s">
        <v>1132</v>
      </c>
      <c r="M468" s="21" t="s">
        <v>1994</v>
      </c>
      <c r="N468" s="70">
        <v>3.5</v>
      </c>
      <c r="O468" s="70">
        <v>2</v>
      </c>
      <c r="P468" s="18">
        <f t="shared" si="8"/>
        <v>1.5</v>
      </c>
      <c r="Q468" s="70"/>
      <c r="R468" s="70"/>
      <c r="S468" s="22">
        <v>54</v>
      </c>
      <c r="T468" s="70"/>
      <c r="U468" s="70"/>
      <c r="V468" s="23">
        <v>6</v>
      </c>
      <c r="W468" s="23" t="s">
        <v>1995</v>
      </c>
      <c r="X468" s="23" t="s">
        <v>1996</v>
      </c>
      <c r="Y468" s="70"/>
    </row>
    <row r="469" s="3" customFormat="1" ht="50" customHeight="1" spans="1:25">
      <c r="A469" s="18">
        <v>464</v>
      </c>
      <c r="B469" s="21" t="s">
        <v>80</v>
      </c>
      <c r="C469" s="70" t="s">
        <v>90</v>
      </c>
      <c r="D469" s="70" t="s">
        <v>91</v>
      </c>
      <c r="E469" s="21" t="s">
        <v>1126</v>
      </c>
      <c r="F469" s="21" t="s">
        <v>1160</v>
      </c>
      <c r="G469" s="21" t="s">
        <v>1997</v>
      </c>
      <c r="H469" s="70" t="s">
        <v>553</v>
      </c>
      <c r="I469" s="21" t="s">
        <v>1160</v>
      </c>
      <c r="J469" s="89">
        <v>45960</v>
      </c>
      <c r="K469" s="87">
        <v>46007</v>
      </c>
      <c r="L469" s="23" t="s">
        <v>1160</v>
      </c>
      <c r="M469" s="21" t="s">
        <v>1998</v>
      </c>
      <c r="N469" s="70">
        <v>3.5</v>
      </c>
      <c r="O469" s="70">
        <v>3</v>
      </c>
      <c r="P469" s="18">
        <f t="shared" si="8"/>
        <v>0.5</v>
      </c>
      <c r="Q469" s="70"/>
      <c r="R469" s="70"/>
      <c r="S469" s="22">
        <v>85</v>
      </c>
      <c r="T469" s="70"/>
      <c r="U469" s="70"/>
      <c r="V469" s="23">
        <v>15</v>
      </c>
      <c r="W469" s="23" t="s">
        <v>1999</v>
      </c>
      <c r="X469" s="23" t="s">
        <v>2000</v>
      </c>
      <c r="Y469" s="70"/>
    </row>
    <row r="470" s="3" customFormat="1" ht="50" customHeight="1" spans="1:25">
      <c r="A470" s="18">
        <v>465</v>
      </c>
      <c r="B470" s="21" t="s">
        <v>160</v>
      </c>
      <c r="C470" s="70" t="s">
        <v>161</v>
      </c>
      <c r="D470" s="70" t="s">
        <v>1878</v>
      </c>
      <c r="E470" s="21" t="s">
        <v>1185</v>
      </c>
      <c r="F470" s="21" t="s">
        <v>1199</v>
      </c>
      <c r="G470" s="21" t="s">
        <v>2001</v>
      </c>
      <c r="H470" s="70" t="s">
        <v>553</v>
      </c>
      <c r="I470" s="21" t="s">
        <v>1199</v>
      </c>
      <c r="J470" s="23" t="s">
        <v>2002</v>
      </c>
      <c r="K470" s="23" t="s">
        <v>2003</v>
      </c>
      <c r="L470" s="23" t="s">
        <v>1199</v>
      </c>
      <c r="M470" s="21" t="s">
        <v>2004</v>
      </c>
      <c r="N470" s="70">
        <v>4</v>
      </c>
      <c r="O470" s="70">
        <v>4</v>
      </c>
      <c r="P470" s="18">
        <f t="shared" si="8"/>
        <v>0</v>
      </c>
      <c r="Q470" s="70"/>
      <c r="R470" s="70"/>
      <c r="S470" s="22">
        <v>700</v>
      </c>
      <c r="T470" s="70"/>
      <c r="U470" s="70"/>
      <c r="V470" s="23">
        <v>50</v>
      </c>
      <c r="W470" s="23" t="s">
        <v>1270</v>
      </c>
      <c r="X470" s="23" t="s">
        <v>1190</v>
      </c>
      <c r="Y470" s="70"/>
    </row>
    <row r="471" s="3" customFormat="1" ht="50" customHeight="1" spans="1:25">
      <c r="A471" s="18">
        <v>466</v>
      </c>
      <c r="B471" s="21" t="s">
        <v>160</v>
      </c>
      <c r="C471" s="70" t="s">
        <v>161</v>
      </c>
      <c r="D471" s="70" t="s">
        <v>1878</v>
      </c>
      <c r="E471" s="21" t="s">
        <v>1185</v>
      </c>
      <c r="F471" s="21" t="s">
        <v>1243</v>
      </c>
      <c r="G471" s="21" t="s">
        <v>2005</v>
      </c>
      <c r="H471" s="70" t="s">
        <v>101</v>
      </c>
      <c r="I471" s="21" t="s">
        <v>1243</v>
      </c>
      <c r="J471" s="23" t="s">
        <v>565</v>
      </c>
      <c r="K471" s="23" t="s">
        <v>2006</v>
      </c>
      <c r="L471" s="23" t="s">
        <v>1243</v>
      </c>
      <c r="M471" s="21" t="s">
        <v>2007</v>
      </c>
      <c r="N471" s="70">
        <v>20</v>
      </c>
      <c r="O471" s="70">
        <v>10</v>
      </c>
      <c r="P471" s="18">
        <f t="shared" si="8"/>
        <v>10</v>
      </c>
      <c r="Q471" s="70"/>
      <c r="R471" s="70"/>
      <c r="S471" s="22">
        <v>1000</v>
      </c>
      <c r="T471" s="70"/>
      <c r="U471" s="70"/>
      <c r="V471" s="23">
        <v>40</v>
      </c>
      <c r="W471" s="23" t="s">
        <v>1270</v>
      </c>
      <c r="X471" s="23" t="s">
        <v>1190</v>
      </c>
      <c r="Y471" s="70"/>
    </row>
    <row r="472" s="3" customFormat="1" ht="50" customHeight="1" spans="1:25">
      <c r="A472" s="18">
        <v>467</v>
      </c>
      <c r="B472" s="21" t="s">
        <v>160</v>
      </c>
      <c r="C472" s="70" t="s">
        <v>1773</v>
      </c>
      <c r="D472" s="70" t="s">
        <v>2008</v>
      </c>
      <c r="E472" s="21" t="s">
        <v>1185</v>
      </c>
      <c r="F472" s="21" t="s">
        <v>1243</v>
      </c>
      <c r="G472" s="21" t="s">
        <v>2009</v>
      </c>
      <c r="H472" s="70" t="s">
        <v>101</v>
      </c>
      <c r="I472" s="21" t="s">
        <v>1243</v>
      </c>
      <c r="J472" s="23" t="s">
        <v>1874</v>
      </c>
      <c r="K472" s="23" t="s">
        <v>1902</v>
      </c>
      <c r="L472" s="23" t="s">
        <v>1243</v>
      </c>
      <c r="M472" s="21" t="s">
        <v>2010</v>
      </c>
      <c r="N472" s="70">
        <v>12</v>
      </c>
      <c r="O472" s="70">
        <v>6</v>
      </c>
      <c r="P472" s="18">
        <f t="shared" si="8"/>
        <v>6</v>
      </c>
      <c r="Q472" s="70"/>
      <c r="R472" s="70"/>
      <c r="S472" s="22">
        <v>1000</v>
      </c>
      <c r="T472" s="70"/>
      <c r="U472" s="70"/>
      <c r="V472" s="23">
        <v>40</v>
      </c>
      <c r="W472" s="23" t="s">
        <v>1270</v>
      </c>
      <c r="X472" s="23" t="s">
        <v>1190</v>
      </c>
      <c r="Y472" s="70"/>
    </row>
    <row r="473" s="3" customFormat="1" ht="50" customHeight="1" spans="1:25">
      <c r="A473" s="18">
        <v>468</v>
      </c>
      <c r="B473" s="21" t="s">
        <v>160</v>
      </c>
      <c r="C473" s="70" t="s">
        <v>161</v>
      </c>
      <c r="D473" s="70" t="s">
        <v>759</v>
      </c>
      <c r="E473" s="21" t="s">
        <v>1185</v>
      </c>
      <c r="F473" s="21" t="s">
        <v>1254</v>
      </c>
      <c r="G473" s="21" t="s">
        <v>2011</v>
      </c>
      <c r="H473" s="70" t="s">
        <v>101</v>
      </c>
      <c r="I473" s="21" t="s">
        <v>1254</v>
      </c>
      <c r="J473" s="23" t="s">
        <v>2002</v>
      </c>
      <c r="K473" s="23" t="s">
        <v>1907</v>
      </c>
      <c r="L473" s="23" t="s">
        <v>1254</v>
      </c>
      <c r="M473" s="21" t="s">
        <v>2012</v>
      </c>
      <c r="N473" s="70">
        <v>10</v>
      </c>
      <c r="O473" s="70">
        <v>5</v>
      </c>
      <c r="P473" s="18">
        <f t="shared" si="8"/>
        <v>5</v>
      </c>
      <c r="Q473" s="70"/>
      <c r="R473" s="70"/>
      <c r="S473" s="22">
        <v>300</v>
      </c>
      <c r="T473" s="70"/>
      <c r="U473" s="70"/>
      <c r="V473" s="23">
        <v>100</v>
      </c>
      <c r="W473" s="23" t="s">
        <v>1270</v>
      </c>
      <c r="X473" s="23" t="s">
        <v>1190</v>
      </c>
      <c r="Y473" s="70"/>
    </row>
    <row r="474" s="3" customFormat="1" ht="50" customHeight="1" spans="1:25">
      <c r="A474" s="18">
        <v>469</v>
      </c>
      <c r="B474" s="21" t="s">
        <v>160</v>
      </c>
      <c r="C474" s="70" t="s">
        <v>161</v>
      </c>
      <c r="D474" s="70" t="s">
        <v>1878</v>
      </c>
      <c r="E474" s="21" t="s">
        <v>1185</v>
      </c>
      <c r="F474" s="21" t="s">
        <v>1186</v>
      </c>
      <c r="G474" s="21" t="s">
        <v>2013</v>
      </c>
      <c r="H474" s="70" t="s">
        <v>180</v>
      </c>
      <c r="I474" s="21" t="s">
        <v>1186</v>
      </c>
      <c r="J474" s="23" t="s">
        <v>2014</v>
      </c>
      <c r="K474" s="23" t="s">
        <v>2015</v>
      </c>
      <c r="L474" s="23" t="s">
        <v>1186</v>
      </c>
      <c r="M474" s="21" t="s">
        <v>2016</v>
      </c>
      <c r="N474" s="70">
        <v>38</v>
      </c>
      <c r="O474" s="70">
        <v>19</v>
      </c>
      <c r="P474" s="18">
        <f t="shared" si="8"/>
        <v>19</v>
      </c>
      <c r="Q474" s="70"/>
      <c r="R474" s="70"/>
      <c r="S474" s="22">
        <v>800</v>
      </c>
      <c r="T474" s="70"/>
      <c r="U474" s="70"/>
      <c r="V474" s="23">
        <v>40</v>
      </c>
      <c r="W474" s="23" t="s">
        <v>1270</v>
      </c>
      <c r="X474" s="23" t="s">
        <v>1190</v>
      </c>
      <c r="Y474" s="70"/>
    </row>
    <row r="475" s="3" customFormat="1" ht="50" customHeight="1" spans="1:25">
      <c r="A475" s="18">
        <v>470</v>
      </c>
      <c r="B475" s="21" t="s">
        <v>160</v>
      </c>
      <c r="C475" s="70" t="s">
        <v>161</v>
      </c>
      <c r="D475" s="70" t="s">
        <v>1878</v>
      </c>
      <c r="E475" s="21" t="s">
        <v>1185</v>
      </c>
      <c r="F475" s="21" t="s">
        <v>1236</v>
      </c>
      <c r="G475" s="21" t="s">
        <v>2017</v>
      </c>
      <c r="H475" s="70" t="s">
        <v>101</v>
      </c>
      <c r="I475" s="21" t="s">
        <v>1236</v>
      </c>
      <c r="J475" s="23" t="s">
        <v>561</v>
      </c>
      <c r="K475" s="23" t="s">
        <v>1902</v>
      </c>
      <c r="L475" s="23" t="s">
        <v>1236</v>
      </c>
      <c r="M475" s="21" t="s">
        <v>2018</v>
      </c>
      <c r="N475" s="70">
        <v>14</v>
      </c>
      <c r="O475" s="70">
        <v>7</v>
      </c>
      <c r="P475" s="18">
        <f t="shared" si="8"/>
        <v>7</v>
      </c>
      <c r="Q475" s="70"/>
      <c r="R475" s="70"/>
      <c r="S475" s="22">
        <v>1000</v>
      </c>
      <c r="T475" s="70"/>
      <c r="U475" s="70"/>
      <c r="V475" s="23">
        <v>40</v>
      </c>
      <c r="W475" s="23" t="s">
        <v>1270</v>
      </c>
      <c r="X475" s="23" t="s">
        <v>1190</v>
      </c>
      <c r="Y475" s="70"/>
    </row>
    <row r="476" s="3" customFormat="1" ht="50" customHeight="1" spans="1:25">
      <c r="A476" s="18">
        <v>471</v>
      </c>
      <c r="B476" s="21" t="s">
        <v>80</v>
      </c>
      <c r="C476" s="70" t="s">
        <v>238</v>
      </c>
      <c r="D476" s="70" t="s">
        <v>239</v>
      </c>
      <c r="E476" s="22" t="s">
        <v>1291</v>
      </c>
      <c r="F476" s="22" t="s">
        <v>1301</v>
      </c>
      <c r="G476" s="21" t="s">
        <v>1308</v>
      </c>
      <c r="H476" s="70" t="s">
        <v>180</v>
      </c>
      <c r="I476" s="22" t="s">
        <v>1301</v>
      </c>
      <c r="J476" s="19">
        <v>20250501</v>
      </c>
      <c r="K476" s="19">
        <v>20251030</v>
      </c>
      <c r="L476" s="23" t="s">
        <v>1301</v>
      </c>
      <c r="M476" s="21" t="s">
        <v>2019</v>
      </c>
      <c r="N476" s="70">
        <v>200</v>
      </c>
      <c r="O476" s="70">
        <v>15</v>
      </c>
      <c r="P476" s="18">
        <f t="shared" si="8"/>
        <v>185</v>
      </c>
      <c r="Q476" s="70"/>
      <c r="R476" s="70"/>
      <c r="S476" s="22">
        <v>1000</v>
      </c>
      <c r="T476" s="70"/>
      <c r="U476" s="70"/>
      <c r="V476" s="23">
        <v>23</v>
      </c>
      <c r="W476" s="23" t="s">
        <v>2020</v>
      </c>
      <c r="X476" s="23" t="s">
        <v>1313</v>
      </c>
      <c r="Y476" s="70"/>
    </row>
    <row r="477" s="3" customFormat="1" ht="50" customHeight="1" spans="1:25">
      <c r="A477" s="18">
        <v>472</v>
      </c>
      <c r="B477" s="21" t="s">
        <v>160</v>
      </c>
      <c r="C477" s="70" t="s">
        <v>822</v>
      </c>
      <c r="D477" s="70" t="s">
        <v>321</v>
      </c>
      <c r="E477" s="22" t="s">
        <v>1291</v>
      </c>
      <c r="F477" s="22" t="s">
        <v>1320</v>
      </c>
      <c r="G477" s="22" t="s">
        <v>2021</v>
      </c>
      <c r="H477" s="70" t="s">
        <v>101</v>
      </c>
      <c r="I477" s="22" t="s">
        <v>1320</v>
      </c>
      <c r="J477" s="19">
        <v>20250501</v>
      </c>
      <c r="K477" s="19">
        <v>20250830</v>
      </c>
      <c r="L477" s="23" t="s">
        <v>1320</v>
      </c>
      <c r="M477" s="21" t="s">
        <v>2022</v>
      </c>
      <c r="N477" s="70">
        <v>10</v>
      </c>
      <c r="O477" s="70">
        <v>3</v>
      </c>
      <c r="P477" s="18">
        <f t="shared" si="8"/>
        <v>7</v>
      </c>
      <c r="Q477" s="70"/>
      <c r="R477" s="70"/>
      <c r="S477" s="21">
        <v>326</v>
      </c>
      <c r="T477" s="70"/>
      <c r="U477" s="70"/>
      <c r="V477" s="23">
        <v>49</v>
      </c>
      <c r="W477" s="18" t="s">
        <v>2022</v>
      </c>
      <c r="X477" s="18" t="s">
        <v>2023</v>
      </c>
      <c r="Y477" s="70"/>
    </row>
    <row r="478" s="3" customFormat="1" ht="50" customHeight="1" spans="1:25">
      <c r="A478" s="18">
        <v>473</v>
      </c>
      <c r="B478" s="21" t="s">
        <v>160</v>
      </c>
      <c r="C478" s="70" t="s">
        <v>161</v>
      </c>
      <c r="D478" s="70" t="s">
        <v>759</v>
      </c>
      <c r="E478" s="22" t="s">
        <v>1291</v>
      </c>
      <c r="F478" s="21" t="s">
        <v>1363</v>
      </c>
      <c r="G478" s="21" t="s">
        <v>2024</v>
      </c>
      <c r="H478" s="70" t="s">
        <v>101</v>
      </c>
      <c r="I478" s="21" t="s">
        <v>1363</v>
      </c>
      <c r="J478" s="24">
        <v>20251101</v>
      </c>
      <c r="K478" s="24">
        <v>20251219</v>
      </c>
      <c r="L478" s="23" t="s">
        <v>1363</v>
      </c>
      <c r="M478" s="21" t="s">
        <v>2025</v>
      </c>
      <c r="N478" s="70">
        <v>7</v>
      </c>
      <c r="O478" s="70">
        <v>4</v>
      </c>
      <c r="P478" s="18">
        <f t="shared" si="8"/>
        <v>3</v>
      </c>
      <c r="Q478" s="70"/>
      <c r="R478" s="70"/>
      <c r="S478" s="44">
        <v>396</v>
      </c>
      <c r="T478" s="70"/>
      <c r="U478" s="70"/>
      <c r="V478" s="44">
        <v>3</v>
      </c>
      <c r="W478" s="18" t="s">
        <v>2026</v>
      </c>
      <c r="X478" s="18" t="s">
        <v>2027</v>
      </c>
      <c r="Y478" s="70"/>
    </row>
    <row r="479" s="3" customFormat="1" ht="50" customHeight="1" spans="1:25">
      <c r="A479" s="18">
        <v>474</v>
      </c>
      <c r="B479" s="21" t="s">
        <v>80</v>
      </c>
      <c r="C479" s="70" t="s">
        <v>90</v>
      </c>
      <c r="D479" s="70" t="s">
        <v>91</v>
      </c>
      <c r="E479" s="22" t="s">
        <v>1502</v>
      </c>
      <c r="F479" s="22" t="s">
        <v>1502</v>
      </c>
      <c r="G479" s="21" t="s">
        <v>2028</v>
      </c>
      <c r="H479" s="70" t="s">
        <v>553</v>
      </c>
      <c r="I479" s="22" t="s">
        <v>1502</v>
      </c>
      <c r="J479" s="21">
        <v>20251010</v>
      </c>
      <c r="K479" s="21">
        <v>20251110</v>
      </c>
      <c r="L479" s="23" t="s">
        <v>1502</v>
      </c>
      <c r="M479" s="21" t="s">
        <v>2029</v>
      </c>
      <c r="N479" s="70">
        <v>3</v>
      </c>
      <c r="O479" s="70">
        <v>3</v>
      </c>
      <c r="P479" s="18">
        <f t="shared" si="8"/>
        <v>0</v>
      </c>
      <c r="Q479" s="70"/>
      <c r="R479" s="70"/>
      <c r="S479" s="22">
        <v>80</v>
      </c>
      <c r="T479" s="70"/>
      <c r="U479" s="70"/>
      <c r="V479" s="22">
        <v>12</v>
      </c>
      <c r="W479" s="23" t="s">
        <v>2030</v>
      </c>
      <c r="X479" s="23" t="s">
        <v>1540</v>
      </c>
      <c r="Y479" s="70"/>
    </row>
    <row r="480" s="3" customFormat="1" ht="50" customHeight="1" spans="1:25">
      <c r="A480" s="18">
        <v>475</v>
      </c>
      <c r="B480" s="21" t="s">
        <v>80</v>
      </c>
      <c r="C480" s="70" t="s">
        <v>90</v>
      </c>
      <c r="D480" s="70" t="s">
        <v>91</v>
      </c>
      <c r="E480" s="22" t="s">
        <v>1502</v>
      </c>
      <c r="F480" s="21" t="s">
        <v>1568</v>
      </c>
      <c r="G480" s="21" t="s">
        <v>2031</v>
      </c>
      <c r="H480" s="70" t="s">
        <v>553</v>
      </c>
      <c r="I480" s="21" t="s">
        <v>1568</v>
      </c>
      <c r="J480" s="90">
        <v>20250215</v>
      </c>
      <c r="K480" s="90">
        <v>20250315</v>
      </c>
      <c r="L480" s="23" t="s">
        <v>1568</v>
      </c>
      <c r="M480" s="21" t="s">
        <v>2032</v>
      </c>
      <c r="N480" s="70">
        <v>3</v>
      </c>
      <c r="O480" s="70">
        <v>3</v>
      </c>
      <c r="P480" s="18">
        <f t="shared" si="8"/>
        <v>0</v>
      </c>
      <c r="Q480" s="70"/>
      <c r="R480" s="70"/>
      <c r="S480" s="22">
        <v>20</v>
      </c>
      <c r="T480" s="70"/>
      <c r="U480" s="70"/>
      <c r="V480" s="22">
        <v>5</v>
      </c>
      <c r="W480" s="23" t="s">
        <v>2033</v>
      </c>
      <c r="X480" s="23" t="s">
        <v>2034</v>
      </c>
      <c r="Y480" s="70"/>
    </row>
    <row r="481" s="3" customFormat="1" ht="50" customHeight="1" spans="1:25">
      <c r="A481" s="18">
        <v>476</v>
      </c>
      <c r="B481" s="22" t="s">
        <v>160</v>
      </c>
      <c r="C481" s="70" t="s">
        <v>822</v>
      </c>
      <c r="D481" s="70" t="s">
        <v>513</v>
      </c>
      <c r="E481" s="22" t="s">
        <v>1502</v>
      </c>
      <c r="F481" s="22" t="s">
        <v>1568</v>
      </c>
      <c r="G481" s="22" t="s">
        <v>2035</v>
      </c>
      <c r="H481" s="70" t="s">
        <v>180</v>
      </c>
      <c r="I481" s="22" t="s">
        <v>1568</v>
      </c>
      <c r="J481" s="90">
        <v>20250215</v>
      </c>
      <c r="K481" s="90">
        <v>20250315</v>
      </c>
      <c r="L481" s="23" t="s">
        <v>1568</v>
      </c>
      <c r="M481" s="22" t="s">
        <v>2036</v>
      </c>
      <c r="N481" s="70">
        <v>7</v>
      </c>
      <c r="O481" s="70">
        <v>7</v>
      </c>
      <c r="P481" s="18">
        <f t="shared" si="8"/>
        <v>0</v>
      </c>
      <c r="Q481" s="70"/>
      <c r="R481" s="70"/>
      <c r="S481" s="22">
        <v>62</v>
      </c>
      <c r="T481" s="70"/>
      <c r="U481" s="70"/>
      <c r="V481" s="22">
        <v>30</v>
      </c>
      <c r="W481" s="23" t="s">
        <v>2037</v>
      </c>
      <c r="X481" s="23" t="s">
        <v>2038</v>
      </c>
      <c r="Y481" s="70"/>
    </row>
    <row r="482" s="3" customFormat="1" ht="50" customHeight="1" spans="1:25">
      <c r="A482" s="18">
        <v>477</v>
      </c>
      <c r="B482" s="22" t="s">
        <v>160</v>
      </c>
      <c r="C482" s="70" t="s">
        <v>822</v>
      </c>
      <c r="D482" s="70" t="s">
        <v>321</v>
      </c>
      <c r="E482" s="22" t="s">
        <v>1502</v>
      </c>
      <c r="F482" s="22" t="s">
        <v>1541</v>
      </c>
      <c r="G482" s="22" t="s">
        <v>2039</v>
      </c>
      <c r="H482" s="70" t="s">
        <v>101</v>
      </c>
      <c r="I482" s="22" t="s">
        <v>1541</v>
      </c>
      <c r="J482" s="21">
        <v>20250611</v>
      </c>
      <c r="K482" s="21">
        <v>202510</v>
      </c>
      <c r="L482" s="23" t="s">
        <v>1541</v>
      </c>
      <c r="M482" s="22" t="s">
        <v>2040</v>
      </c>
      <c r="N482" s="70">
        <v>5</v>
      </c>
      <c r="O482" s="70">
        <v>5</v>
      </c>
      <c r="P482" s="18">
        <f t="shared" si="8"/>
        <v>0</v>
      </c>
      <c r="Q482" s="70"/>
      <c r="R482" s="70"/>
      <c r="S482" s="22">
        <v>88</v>
      </c>
      <c r="T482" s="70"/>
      <c r="U482" s="70"/>
      <c r="V482" s="22">
        <v>4</v>
      </c>
      <c r="W482" s="23" t="s">
        <v>2041</v>
      </c>
      <c r="X482" s="23" t="s">
        <v>1540</v>
      </c>
      <c r="Y482" s="70"/>
    </row>
    <row r="483" s="3" customFormat="1" ht="50" customHeight="1" spans="1:25">
      <c r="A483" s="18">
        <v>478</v>
      </c>
      <c r="B483" s="22" t="s">
        <v>160</v>
      </c>
      <c r="C483" s="70" t="s">
        <v>161</v>
      </c>
      <c r="D483" s="70" t="s">
        <v>1878</v>
      </c>
      <c r="E483" s="22" t="s">
        <v>1502</v>
      </c>
      <c r="F483" s="22" t="s">
        <v>1502</v>
      </c>
      <c r="G483" s="22" t="s">
        <v>2042</v>
      </c>
      <c r="H483" s="70" t="s">
        <v>553</v>
      </c>
      <c r="I483" s="22" t="s">
        <v>1502</v>
      </c>
      <c r="J483" s="21">
        <v>20251010</v>
      </c>
      <c r="K483" s="21">
        <v>20251110</v>
      </c>
      <c r="L483" s="23" t="s">
        <v>1502</v>
      </c>
      <c r="M483" s="22" t="s">
        <v>2043</v>
      </c>
      <c r="N483" s="70">
        <v>10</v>
      </c>
      <c r="O483" s="70">
        <v>10</v>
      </c>
      <c r="P483" s="18">
        <f t="shared" si="8"/>
        <v>0</v>
      </c>
      <c r="Q483" s="70"/>
      <c r="R483" s="70"/>
      <c r="S483" s="22">
        <v>112</v>
      </c>
      <c r="T483" s="70"/>
      <c r="U483" s="70"/>
      <c r="V483" s="22">
        <v>11</v>
      </c>
      <c r="W483" s="23" t="s">
        <v>2044</v>
      </c>
      <c r="X483" s="23" t="s">
        <v>1540</v>
      </c>
      <c r="Y483" s="70"/>
    </row>
    <row r="484" s="3" customFormat="1" ht="50" customHeight="1" spans="1:25">
      <c r="A484" s="18">
        <v>479</v>
      </c>
      <c r="B484" s="21" t="s">
        <v>80</v>
      </c>
      <c r="C484" s="70" t="s">
        <v>90</v>
      </c>
      <c r="D484" s="70" t="s">
        <v>91</v>
      </c>
      <c r="E484" s="22" t="s">
        <v>1666</v>
      </c>
      <c r="F484" s="22" t="s">
        <v>1695</v>
      </c>
      <c r="G484" s="22" t="s">
        <v>2045</v>
      </c>
      <c r="H484" s="70" t="s">
        <v>553</v>
      </c>
      <c r="I484" s="22" t="s">
        <v>1695</v>
      </c>
      <c r="J484" s="24" t="s">
        <v>2046</v>
      </c>
      <c r="K484" s="24" t="s">
        <v>1907</v>
      </c>
      <c r="L484" s="23" t="s">
        <v>1695</v>
      </c>
      <c r="M484" s="21" t="s">
        <v>2047</v>
      </c>
      <c r="N484" s="70">
        <v>20</v>
      </c>
      <c r="O484" s="70">
        <v>20</v>
      </c>
      <c r="P484" s="18">
        <f t="shared" si="8"/>
        <v>0</v>
      </c>
      <c r="Q484" s="70"/>
      <c r="R484" s="70"/>
      <c r="S484" s="22">
        <v>425</v>
      </c>
      <c r="T484" s="70"/>
      <c r="U484" s="70"/>
      <c r="V484" s="22">
        <v>14</v>
      </c>
      <c r="W484" s="23" t="s">
        <v>2048</v>
      </c>
      <c r="X484" s="23" t="s">
        <v>2049</v>
      </c>
      <c r="Y484" s="70"/>
    </row>
  </sheetData>
  <autoFilter xmlns:etc="http://www.wps.cn/officeDocument/2017/etCustomData" ref="A5:Z484" etc:filterBottomFollowUsedRange="0">
    <extLst/>
  </autoFilter>
  <mergeCells count="28">
    <mergeCell ref="A1:Y1"/>
    <mergeCell ref="A2:Y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conditionalFormatting sqref="C178">
    <cfRule type="duplicateValues" dxfId="0" priority="1"/>
  </conditionalFormatting>
  <printOptions horizontalCentered="1"/>
  <pageMargins left="0.590277777777778" right="0.590277777777778" top="0.590277777777778" bottom="0.590277777777778" header="0.5" footer="0.5"/>
  <pageSetup paperSize="9" scale="5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入库项目分类汇总表</vt:lpstr>
      <vt:lpstr>入库项目明细表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汤亦琅</cp:lastModifiedBy>
  <dcterms:created xsi:type="dcterms:W3CDTF">2024-10-30T07:09:00Z</dcterms:created>
  <dcterms:modified xsi:type="dcterms:W3CDTF">2025-12-18T09:21:41Z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767F6DCAFB7A449EA2C4FB4FE21D4172_13</vt:lpwstr>
  </property>
  <property fmtid="{D5CDD505-2E9C-101B-9397-08002B2CF9AE}" pid="3" name="KSOProductBuildVer">
    <vt:lpwstr>2052-12.1.0.24034</vt:lpwstr>
  </property>
  <property fmtid="{D5CDD505-2E9C-101B-9397-08002B2CF9AE}" pid="4" name="CalculationRule">
    <vt:i4>0</vt:i4>
  </property>
</Properties>
</file>