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195" tabRatio="895" firstSheet="4" activeTab="8"/>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<sst xmlns="http://schemas.openxmlformats.org/spreadsheetml/2006/main" count="1224" uniqueCount="414">
  <si>
    <t>收入支出决算总表</t>
  </si>
  <si>
    <t>公开01表</t>
  </si>
  <si>
    <t>部门：</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</si>
  <si>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</si>
  <si>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</si>
  <si>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</si>
  <si>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</si>
  <si>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</si>
  <si>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</si>
  <si>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</si>
  <si>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</si>
  <si>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</si>
  <si>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</si>
  <si>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</si>
  <si>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</si>
  <si>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</si>
  <si>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</si>
  <si>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</si>
  <si>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</si>
  <si>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</si>
  <si>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</si>
  <si>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</si>
  <si>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</si>
  <si>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</si>
  <si>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</si>
  <si>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</si>
  <si>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</si>
  <si>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</si>
  <si>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</si>
  <si>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</si>
  <si>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</si>
  <si>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</si>
  <si>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</si>
  <si>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</si>
  <si>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</si>
  <si>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</si>
  <si>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</si>
  <si>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</si>
  <si>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</si>
  <si>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</si>
  <si>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</si>
  <si>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</si>
  <si>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</si>
  <si>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</si>
  <si>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</si>
  <si>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</si>
  <si>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</si>
  <si>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</si>
  <si>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</si>
  <si>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</si>
  <si>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</si>
  <si>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</si>
  <si>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</si>
  <si>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</si>
  <si>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</si>
  <si>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</si>
  <si>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</si>
  <si>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</si>
  <si>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</si>
  <si>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</si>
  <si>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</si>
  <si>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</si>
  <si>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</si>
  <si>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</si>
  <si>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</si>
  <si>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</si>
  <si>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</si>
  <si>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</si>
  <si>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</si>
  <si>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</si>
  <si>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</si>
  <si>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</si>
  <si>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</si>
  <si>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</si>
  <si>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</si>
  <si>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</si>
  <si>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</si>
  <si>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</si>
  <si>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</si>
  <si>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</si>
  <si>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</si>
  <si>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</si>
  <si>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</si>
  <si>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</si>
  <si>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</si>
  <si>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</si>
  <si>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</si>
  <si>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</si>
  <si>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</si>
  <si>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</si>
  <si>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</si>
  <si>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</si>
  <si>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</si>
  <si>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</si>
  <si>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</si>
  <si>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</si>
  <si>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</si>
  <si>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</si>
  <si>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</si>
  <si>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</si>
  <si>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</si>
  <si>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</si>
  <si>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</si>
  <si>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</si>
  <si>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</si>
  <si>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</si>
  <si>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</si>
  <si>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</si>
  <si>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</si>
  <si>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</si>
  <si>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</si>
  <si>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</si>
  <si>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</si>
  <si>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</si>
  <si>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</si>
  <si>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</si>
  <si>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</si>
  <si>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</si>
  <si>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</si>
  <si>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</si>
  <si>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</si>
  <si>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</si>
  <si>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</si>
  <si>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</si>
  <si>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</si>
  <si>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</si>
  <si>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</si>
  <si>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</si>
  <si>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</si>
  <si>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</si>
  <si>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</si>
  <si>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206</t>
  </si>
  <si>
    <t>科学技术支出</t>
  </si>
  <si>
    <t>20604</t>
  </si>
  <si>
    <t>技术研究与开发</t>
  </si>
  <si>
    <t>2060404</t>
  </si>
  <si>
    <t>科技成果转化与扩散</t>
  </si>
  <si>
    <t>20699</t>
  </si>
  <si>
    <t>其他科学技术支出</t>
  </si>
  <si>
    <t>2069999</t>
  </si>
  <si>
    <t>社会保障和就业支出</t>
  </si>
  <si>
    <t>卫生健康支出</t>
  </si>
  <si>
    <t>211</t>
  </si>
  <si>
    <t>节能环保支出</t>
  </si>
  <si>
    <t>21103</t>
  </si>
  <si>
    <t>污染防治</t>
  </si>
  <si>
    <t>2110302</t>
  </si>
  <si>
    <t>水体</t>
  </si>
  <si>
    <t>21104</t>
  </si>
  <si>
    <t>自然生态保护</t>
  </si>
  <si>
    <t>2110402</t>
  </si>
  <si>
    <t>农村环境保护</t>
  </si>
  <si>
    <t>213</t>
  </si>
  <si>
    <t>农林水支出</t>
  </si>
  <si>
    <t>21301</t>
  </si>
  <si>
    <t>农业农村</t>
  </si>
  <si>
    <t>事业运行</t>
  </si>
  <si>
    <t>2130106</t>
  </si>
  <si>
    <t>科技转化与推广服务</t>
  </si>
  <si>
    <t>2130108</t>
  </si>
  <si>
    <t>病虫害控制</t>
  </si>
  <si>
    <t>2130122</t>
  </si>
  <si>
    <t>农业生产发展</t>
  </si>
  <si>
    <t>2130135</t>
  </si>
  <si>
    <t>农业生态资源保护</t>
  </si>
  <si>
    <t>2130148</t>
  </si>
  <si>
    <t>渔业发展</t>
  </si>
  <si>
    <t>2130199</t>
  </si>
  <si>
    <t>其他农业农村支出</t>
  </si>
  <si>
    <t>21305</t>
  </si>
  <si>
    <t>巩固脱贫攻坚成果衔接乡村振兴</t>
  </si>
  <si>
    <t>2130505</t>
  </si>
  <si>
    <t>生产发展</t>
  </si>
  <si>
    <t>2130599</t>
  </si>
  <si>
    <t>其他巩固脱贫攻坚成果衔接乡村振兴支出</t>
  </si>
  <si>
    <t>216</t>
  </si>
  <si>
    <t>商业服务业等支出</t>
  </si>
  <si>
    <t>21602</t>
  </si>
  <si>
    <t>商业流通事务</t>
  </si>
  <si>
    <t>2160299</t>
  </si>
  <si>
    <t>其他商业流通事务支出</t>
  </si>
  <si>
    <t>住房保障支出</t>
  </si>
  <si>
    <t>229</t>
  </si>
  <si>
    <t>其他支出</t>
  </si>
  <si>
    <t>22904</t>
  </si>
  <si>
    <t>其他政府性基金及对应专项债务收入安排的支出</t>
  </si>
  <si>
    <t>2290401</t>
  </si>
  <si>
    <t>其他政府性基金安排的支出</t>
  </si>
  <si>
    <t>22999</t>
  </si>
  <si>
    <t>2299999</t>
  </si>
  <si>
    <t>支出决算表</t>
  </si>
  <si>
    <t>公开03表</t>
  </si>
  <si>
    <t>基本支出</t>
  </si>
  <si>
    <t>项目支出</t>
  </si>
  <si>
    <t>上缴上级支出</t>
  </si>
  <si>
    <t>经营支出</t>
  </si>
  <si>
    <t>对附属单位补助支出</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</si>
  <si>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</si>
  <si>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</si>
  <si>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</si>
  <si>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</si>
  <si>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</si>
  <si>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</si>
  <si>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</si>
  <si>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</si>
  <si>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</si>
  <si>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</si>
  <si>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</si>
  <si>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</si>
  <si>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</si>
  <si>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</si>
  <si>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</si>
  <si>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</si>
  <si>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</si>
  <si>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</si>
  <si>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</si>
  <si>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</si>
  <si>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</si>
  <si>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</si>
  <si>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</si>
  <si>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</si>
  <si>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</si>
  <si>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</si>
  <si>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</si>
  <si>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</si>
  <si>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</si>
  <si>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</si>
  <si>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</si>
  <si>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</si>
  <si>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</si>
  <si>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</si>
  <si>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</si>
  <si>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</si>
  <si>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</si>
  <si>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</si>
  <si>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</si>
  <si>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</si>
  <si>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</si>
  <si>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</si>
  <si>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</si>
  <si>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</si>
  <si>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</si>
  <si>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</si>
  <si>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</si>
  <si>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</si>
  <si>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</si>
  <si>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</si>
  <si>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</si>
  <si>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</si>
  <si>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</si>
  <si>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</si>
  <si>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</si>
  <si>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</si>
  <si>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</si>
  <si>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</si>
  <si>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</si>
  <si>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</si>
  <si>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</si>
  <si>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</si>
  <si>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</si>
  <si>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</si>
  <si>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</si>
  <si>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</si>
  <si>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</si>
  <si>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</si>
  <si>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</si>
  <si>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</si>
  <si>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</si>
  <si>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</si>
  <si>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</si>
  <si>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</si>
  <si>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</si>
  <si>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</si>
  <si>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</si>
  <si>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</si>
  <si>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</si>
  <si>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</si>
  <si>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</si>
  <si>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</si>
  <si>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</si>
  <si>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</si>
  <si>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</si>
  <si>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</si>
  <si>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</si>
  <si>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</si>
  <si>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</si>
  <si>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</si>
  <si>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</si>
  <si>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</si>
  <si>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</si>
  <si>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</si>
  <si>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</si>
  <si>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</si>
  <si>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</si>
  <si>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</si>
  <si>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</si>
  <si>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</si>
  <si>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</si>
  <si>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</si>
  <si>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</si>
  <si>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</si>
  <si>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</si>
  <si>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</si>
  <si>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</si>
  <si>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</si>
  <si>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</si>
  <si>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</si>
  <si>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</si>
  <si>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</si>
  <si>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</si>
  <si>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</si>
  <si>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</si>
  <si>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</si>
  <si>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</si>
  <si>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</si>
  <si>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</si>
  <si>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</si>
  <si>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</si>
  <si>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</si>
  <si>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</si>
  <si>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</si>
  <si>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</si>
  <si>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</si>
  <si>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</si>
  <si>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</si>
  <si>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</si>
  <si>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</si>
  <si>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</si>
  <si>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</si>
  <si>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</si>
  <si>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</si>
  <si>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</si>
  <si>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</si>
  <si>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</si>
  <si>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</si>
  <si>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</si>
  <si>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</si>
  <si>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</si>
  <si>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</si>
  <si>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</si>
  <si>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</si>
  <si>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</si>
  <si>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</si>
  <si>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</si>
  <si>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</si>
  <si>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</si>
  <si>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</si>
  <si>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</si>
  <si>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</si>
  <si>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</si>
  <si>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</si>
  <si>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</si>
  <si>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</si>
  <si>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</si>
  <si>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</si>
  <si>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</si>
  <si>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</si>
  <si>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</si>
  <si>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</si>
  <si>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</si>
  <si>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</si>
  <si>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</si>
  <si>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</si>
  <si>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</si>
  <si>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</si>
  <si>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</si>
  <si>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</si>
  <si>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</si>
  <si>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</si>
  <si>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</si>
  <si>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</si>
  <si>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</si>
  <si>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</si>
  <si>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</si>
  <si>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</si>
  <si>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</si>
  <si>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</si>
  <si>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</si>
  <si>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</si>
  <si>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</si>
  <si>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</si>
  <si>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</si>
  <si>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</si>
  <si>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</si>
  <si>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</si>
  <si>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</si>
  <si>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</si>
  <si>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</si>
  <si>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</si>
  <si>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</si>
  <si>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</si>
  <si>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</si>
  <si>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</si>
  <si>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</si>
  <si>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</si>
  <si>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</si>
  <si>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</si>
  <si>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</si>
  <si>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合  计</t>
  </si>
  <si>
    <t>注：本表反映部门本年度政府性基金预算财政拨款收入、支出及结转和结余情况。</t>
  </si>
  <si>
    <t>国有资本经营预算财政拨款支出决算表</t>
  </si>
  <si>
    <t>公开08表</t>
  </si>
  <si>
    <t>注：本表反映部门本年度国有资本经营预算财政拨款收入、支出及结转和结余情况。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</si>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</sst>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_);_(\$* \(#,##0\);_(\$* &quot;-&quot;_);_(@_)"/>
    <numFmt numFmtId="177" formatCode="_(\$* #,##0.00_);_(\$* \(#,##0.00\);_(\$* &quot;-&quot;??_);_(@_)"/>
    <numFmt numFmtId="178" formatCode="_(* #,##0.00_);_(* \(#,##0.00\);_(* &quot;-&quot;??_);_(@_)"/>
    <numFmt numFmtId="179" formatCode="#,##0.00_ "/>
    <numFmt numFmtId="180" formatCode="0.00_ "/>
  </numFmts>
  <fonts count="27">
    <font>
      <sz val="10"/>
      <color indexed="8"/>
      <name val="Arial"/>
      <charset val="0"/>
    </font>
    <font>
      <sz val="15"/>
      <color indexed="8"/>
      <name val="宋体"/>
      <charset val="134"/>
    </font>
    <font>
      <sz val="10"/>
      <color indexed="8"/>
      <name val="宋体"/>
      <charset val="134"/>
    </font>
    <font>
      <sz val="11"/>
      <color indexed="8"/>
      <name val="宋体"/>
      <charset val="134"/>
    </font>
    <font>
      <sz val="9"/>
      <color indexed="8"/>
      <name val="宋体"/>
      <charset val="134"/>
    </font>
    <font>
      <b/>
      <sz val="11"/>
      <color indexed="8"/>
      <name val="宋体"/>
      <charset val="134"/>
    </font>
    <font>
      <b/>
      <sz val="10"/>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7">
    <fill>
      <patternFill patternType="none"/>
    </fill>
    <fill>
      <patternFill patternType="gray125"/>
    </fill>
    <fill>
      <patternFill patternType="solid">
        <fgColor indexed="22"/>
        <bgColor indexed="9"/>
      </patternFill>
    </fill>
    <fill>
      <patternFill patternType="solid">
        <fgColor theme="7" tint="0.6"/>
        <bgColor indexed="64"/>
      </patternFill>
    </fill>
    <fill>
      <patternFill patternType="solid">
        <fgColor theme="0" tint="-0.1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right style="thin">
        <color indexed="8"/>
      </right>
      <top/>
      <bottom/>
      <diagonal/>
    </border>
    <border>
      <left style="thin">
        <color auto="1"/>
      </left>
      <right style="thin">
        <color indexed="8"/>
      </right>
      <top style="thin">
        <color auto="1"/>
      </top>
      <bottom style="thin">
        <color auto="1"/>
      </bottom>
      <diagonal/>
    </border>
    <border>
      <left/>
      <right style="thin">
        <color indexed="22"/>
      </right>
      <top/>
      <bottom style="thin">
        <color indexed="22"/>
      </bottom>
      <diagonal/>
    </border>
    <border>
      <left/>
      <right style="thin">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6"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7" applyNumberFormat="0" applyFill="0" applyAlignment="0" applyProtection="0">
      <alignment vertical="center"/>
    </xf>
    <xf numFmtId="0" fontId="15" fillId="0" borderId="0" applyNumberFormat="0" applyFill="0" applyBorder="0" applyAlignment="0" applyProtection="0">
      <alignment vertical="center"/>
    </xf>
    <xf numFmtId="0" fontId="16" fillId="7" borderId="18" applyNumberFormat="0" applyAlignment="0" applyProtection="0">
      <alignment vertical="center"/>
    </xf>
    <xf numFmtId="0" fontId="17" fillId="8" borderId="19" applyNumberFormat="0" applyAlignment="0" applyProtection="0">
      <alignment vertical="center"/>
    </xf>
    <xf numFmtId="0" fontId="18" fillId="8" borderId="18" applyNumberFormat="0" applyAlignment="0" applyProtection="0">
      <alignment vertical="center"/>
    </xf>
    <xf numFmtId="0" fontId="19" fillId="9" borderId="20" applyNumberFormat="0" applyAlignment="0" applyProtection="0">
      <alignment vertical="center"/>
    </xf>
    <xf numFmtId="0" fontId="20" fillId="0" borderId="21" applyNumberFormat="0" applyFill="0" applyAlignment="0" applyProtection="0">
      <alignment vertical="center"/>
    </xf>
    <xf numFmtId="0" fontId="21" fillId="0" borderId="22"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5" fillId="36" borderId="0" applyNumberFormat="0" applyBorder="0" applyAlignment="0" applyProtection="0">
      <alignment vertical="center"/>
    </xf>
  </cellStyleXfs>
  <cellXfs count="91">
    <xf numFmtId="0" fontId="0" fillId="0" borderId="0" xfId="0"/>
    <xf numFmtId="0" fontId="1" fillId="0" borderId="0" xfId="0" applyFont="1" applyAlignment="1">
      <alignment horizontal="center"/>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179" fontId="3" fillId="0" borderId="5" xfId="0" applyNumberFormat="1" applyFont="1" applyFill="1" applyBorder="1" applyAlignment="1">
      <alignment horizontal="right" vertical="center" shrinkToFit="1"/>
    </xf>
    <xf numFmtId="0" fontId="3" fillId="0" borderId="4" xfId="0" applyFont="1" applyBorder="1" applyAlignment="1">
      <alignment horizontal="right" vertical="center"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4" fillId="0" borderId="0" xfId="0" applyFont="1" applyAlignment="1">
      <alignment horizontal="center"/>
    </xf>
    <xf numFmtId="0" fontId="2" fillId="0" borderId="0" xfId="0" applyFont="1" applyAlignment="1">
      <alignment horizontal="right"/>
    </xf>
    <xf numFmtId="0" fontId="2" fillId="0" borderId="4" xfId="0" applyFont="1" applyBorder="1" applyAlignment="1">
      <alignment horizontal="right" vertical="center" shrinkToFit="1"/>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2" borderId="4" xfId="0" applyFont="1" applyFill="1" applyBorder="1" applyAlignment="1">
      <alignment horizontal="center" vertical="center" shrinkToFit="1"/>
    </xf>
    <xf numFmtId="0" fontId="5" fillId="0" borderId="4" xfId="0" applyFont="1" applyBorder="1" applyAlignment="1">
      <alignment horizontal="right" vertical="center" shrinkToFit="1"/>
    </xf>
    <xf numFmtId="0" fontId="6" fillId="0" borderId="4" xfId="0" applyFont="1" applyBorder="1" applyAlignment="1">
      <alignment horizontal="right" vertical="center" shrinkToFit="1"/>
    </xf>
    <xf numFmtId="0" fontId="2" fillId="0" borderId="0" xfId="0" applyFont="1" applyAlignment="1">
      <alignment horizontal="center"/>
    </xf>
    <xf numFmtId="180" fontId="3" fillId="0" borderId="4" xfId="0" applyNumberFormat="1" applyFont="1" applyBorder="1" applyAlignment="1">
      <alignment horizontal="right" vertical="center" shrinkToFit="1"/>
    </xf>
    <xf numFmtId="0" fontId="3" fillId="2" borderId="6"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7" xfId="0" applyFont="1" applyFill="1" applyBorder="1" applyAlignment="1">
      <alignment horizontal="left" vertical="center" shrinkToFit="1"/>
    </xf>
    <xf numFmtId="179" fontId="3" fillId="3" borderId="7" xfId="0" applyNumberFormat="1" applyFont="1" applyFill="1" applyBorder="1" applyAlignment="1">
      <alignment horizontal="right" vertical="center" shrinkToFit="1"/>
    </xf>
    <xf numFmtId="179" fontId="3" fillId="0" borderId="7" xfId="0" applyNumberFormat="1" applyFont="1" applyFill="1" applyBorder="1" applyAlignment="1">
      <alignment horizontal="right" vertical="center" shrinkToFit="1"/>
    </xf>
    <xf numFmtId="0" fontId="3" fillId="0" borderId="7" xfId="0" applyFont="1" applyBorder="1" applyAlignment="1">
      <alignment horizontal="right" vertical="center" shrinkToFit="1"/>
    </xf>
    <xf numFmtId="0" fontId="3" fillId="2" borderId="9" xfId="0" applyFont="1" applyFill="1" applyBorder="1" applyAlignment="1">
      <alignment horizontal="center" vertical="center" shrinkToFit="1"/>
    </xf>
    <xf numFmtId="179" fontId="3" fillId="0" borderId="10" xfId="0" applyNumberFormat="1" applyFont="1" applyFill="1" applyBorder="1" applyAlignment="1">
      <alignment horizontal="right" vertical="center" shrinkToFit="1"/>
    </xf>
    <xf numFmtId="0" fontId="3" fillId="2" borderId="10" xfId="0" applyFont="1" applyFill="1" applyBorder="1" applyAlignment="1">
      <alignment horizontal="center" vertical="center" shrinkToFit="1"/>
    </xf>
    <xf numFmtId="0" fontId="3" fillId="2" borderId="11" xfId="0" applyFont="1" applyFill="1" applyBorder="1" applyAlignment="1">
      <alignment horizontal="center" vertical="center" wrapText="1" shrinkToFit="1"/>
    </xf>
    <xf numFmtId="179" fontId="3" fillId="3" borderId="12" xfId="0" applyNumberFormat="1" applyFont="1" applyFill="1" applyBorder="1" applyAlignment="1">
      <alignment horizontal="right" vertical="center" shrinkToFit="1"/>
    </xf>
    <xf numFmtId="179" fontId="3" fillId="0" borderId="12" xfId="0" applyNumberFormat="1" applyFont="1" applyFill="1" applyBorder="1" applyAlignment="1">
      <alignment horizontal="right" vertical="center" shrinkToFit="1"/>
    </xf>
    <xf numFmtId="0" fontId="3" fillId="0" borderId="12" xfId="0" applyFont="1" applyBorder="1" applyAlignment="1">
      <alignment horizontal="right" vertical="center" shrinkToFit="1"/>
    </xf>
    <xf numFmtId="179" fontId="3" fillId="0" borderId="13" xfId="0" applyNumberFormat="1" applyFont="1" applyFill="1" applyBorder="1" applyAlignment="1">
      <alignment horizontal="right" vertical="center" shrinkToFit="1"/>
    </xf>
    <xf numFmtId="0" fontId="0" fillId="4" borderId="0" xfId="0" applyFill="1"/>
    <xf numFmtId="0" fontId="0" fillId="3" borderId="0" xfId="0" applyFill="1"/>
    <xf numFmtId="0" fontId="0" fillId="5" borderId="0" xfId="0" applyFill="1"/>
    <xf numFmtId="0" fontId="3" fillId="4" borderId="3" xfId="0" applyFont="1" applyFill="1" applyBorder="1" applyAlignment="1">
      <alignment horizontal="left" vertical="center" shrinkToFit="1"/>
    </xf>
    <xf numFmtId="0" fontId="3" fillId="4" borderId="4" xfId="0" applyFont="1" applyFill="1" applyBorder="1" applyAlignment="1">
      <alignment horizontal="left" vertical="center" shrinkToFit="1"/>
    </xf>
    <xf numFmtId="0" fontId="3" fillId="3" borderId="3" xfId="0" applyFont="1" applyFill="1" applyBorder="1" applyAlignment="1">
      <alignment horizontal="left" vertical="center" shrinkToFit="1"/>
    </xf>
    <xf numFmtId="0" fontId="3" fillId="3" borderId="4" xfId="0" applyFont="1" applyFill="1" applyBorder="1" applyAlignment="1">
      <alignment horizontal="left" vertical="center" shrinkToFit="1"/>
    </xf>
    <xf numFmtId="0" fontId="3" fillId="5" borderId="3" xfId="0" applyFont="1" applyFill="1" applyBorder="1" applyAlignment="1">
      <alignment horizontal="left" vertical="center" shrinkToFit="1"/>
    </xf>
    <xf numFmtId="0" fontId="3" fillId="5" borderId="4" xfId="0" applyFont="1" applyFill="1" applyBorder="1" applyAlignment="1">
      <alignment horizontal="left" vertical="center" shrinkToFit="1"/>
    </xf>
    <xf numFmtId="180" fontId="3" fillId="4" borderId="3" xfId="0" applyNumberFormat="1" applyFont="1" applyFill="1" applyBorder="1" applyAlignment="1">
      <alignment horizontal="left" vertical="center" shrinkToFit="1"/>
    </xf>
    <xf numFmtId="180" fontId="3" fillId="4" borderId="4" xfId="0" applyNumberFormat="1" applyFont="1" applyFill="1" applyBorder="1" applyAlignment="1">
      <alignment horizontal="left" vertical="center" shrinkToFit="1"/>
    </xf>
    <xf numFmtId="180" fontId="5" fillId="0" borderId="4" xfId="0" applyNumberFormat="1" applyFont="1" applyBorder="1" applyAlignment="1">
      <alignment horizontal="right" vertical="center" shrinkToFit="1"/>
    </xf>
    <xf numFmtId="180" fontId="3" fillId="4" borderId="4" xfId="0" applyNumberFormat="1" applyFont="1" applyFill="1" applyBorder="1" applyAlignment="1">
      <alignment horizontal="right" vertical="center" shrinkToFit="1"/>
    </xf>
    <xf numFmtId="180" fontId="3" fillId="3" borderId="4" xfId="0" applyNumberFormat="1" applyFont="1" applyFill="1" applyBorder="1" applyAlignment="1">
      <alignment horizontal="right" vertical="center" shrinkToFit="1"/>
    </xf>
    <xf numFmtId="180" fontId="3" fillId="5" borderId="4" xfId="0" applyNumberFormat="1" applyFont="1" applyFill="1" applyBorder="1" applyAlignment="1">
      <alignment horizontal="right" vertical="center" shrinkToFit="1"/>
    </xf>
    <xf numFmtId="0" fontId="3" fillId="3" borderId="4" xfId="0" applyFont="1" applyFill="1" applyBorder="1" applyAlignment="1">
      <alignment horizontal="right"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left" vertical="center"/>
    </xf>
    <xf numFmtId="180" fontId="3" fillId="2" borderId="4" xfId="0" applyNumberFormat="1" applyFont="1" applyFill="1" applyBorder="1" applyAlignment="1">
      <alignment horizontal="left" vertical="center"/>
    </xf>
    <xf numFmtId="0" fontId="5" fillId="2" borderId="3" xfId="0" applyFont="1" applyFill="1" applyBorder="1" applyAlignment="1">
      <alignment horizontal="center" vertical="center"/>
    </xf>
    <xf numFmtId="180" fontId="5" fillId="2" borderId="4" xfId="0" applyNumberFormat="1" applyFont="1" applyFill="1" applyBorder="1" applyAlignment="1">
      <alignment horizontal="center" vertical="center"/>
    </xf>
    <xf numFmtId="180" fontId="2" fillId="2" borderId="4" xfId="0" applyNumberFormat="1" applyFont="1" applyFill="1" applyBorder="1" applyAlignment="1">
      <alignment horizontal="left" vertical="center"/>
    </xf>
    <xf numFmtId="0" fontId="3" fillId="2" borderId="14" xfId="0" applyFont="1" applyFill="1" applyBorder="1" applyAlignment="1">
      <alignment horizontal="center" vertical="center"/>
    </xf>
    <xf numFmtId="0" fontId="3" fillId="0" borderId="0" xfId="0" applyFont="1" applyAlignment="1">
      <alignment horizontal="left" vertical="center" wrapText="1"/>
    </xf>
    <xf numFmtId="180" fontId="3" fillId="2" borderId="4" xfId="0" applyNumberFormat="1" applyFont="1" applyFill="1" applyBorder="1" applyAlignment="1">
      <alignment horizontal="center" vertical="center"/>
    </xf>
    <xf numFmtId="180" fontId="2" fillId="0" borderId="4" xfId="0" applyNumberFormat="1" applyFont="1" applyBorder="1" applyAlignment="1">
      <alignment horizontal="right" vertical="center" shrinkToFit="1"/>
    </xf>
    <xf numFmtId="0" fontId="3" fillId="2" borderId="3" xfId="0" applyFont="1" applyFill="1" applyBorder="1" applyAlignment="1">
      <alignment horizontal="center" vertical="center" shrinkToFit="1"/>
    </xf>
    <xf numFmtId="180" fontId="3" fillId="2" borderId="3" xfId="0" applyNumberFormat="1" applyFont="1" applyFill="1" applyBorder="1" applyAlignment="1">
      <alignment horizontal="center" vertical="center" shrinkToFit="1"/>
    </xf>
    <xf numFmtId="180" fontId="3" fillId="2" borderId="4" xfId="0" applyNumberFormat="1" applyFont="1" applyFill="1" applyBorder="1" applyAlignment="1">
      <alignment horizontal="center" vertical="center" shrinkToFit="1"/>
    </xf>
    <xf numFmtId="180" fontId="3" fillId="5" borderId="3" xfId="0" applyNumberFormat="1" applyFont="1" applyFill="1" applyBorder="1" applyAlignment="1">
      <alignment horizontal="left" vertical="center" shrinkToFit="1"/>
    </xf>
    <xf numFmtId="180" fontId="3" fillId="5" borderId="4" xfId="0" applyNumberFormat="1" applyFont="1" applyFill="1" applyBorder="1" applyAlignment="1">
      <alignment horizontal="left" vertical="center" shrinkToFit="1"/>
    </xf>
    <xf numFmtId="180" fontId="0" fillId="0" borderId="0" xfId="0" applyNumberFormat="1"/>
    <xf numFmtId="0" fontId="3" fillId="2" borderId="3" xfId="0" applyFont="1" applyFill="1" applyBorder="1" applyAlignment="1">
      <alignment horizontal="left" vertical="center" shrinkToFit="1"/>
    </xf>
    <xf numFmtId="180" fontId="3" fillId="2" borderId="4" xfId="0" applyNumberFormat="1" applyFont="1" applyFill="1" applyBorder="1" applyAlignment="1">
      <alignment horizontal="left" vertical="center" shrinkToFit="1"/>
    </xf>
    <xf numFmtId="0" fontId="5" fillId="2" borderId="3" xfId="0" applyFont="1" applyFill="1" applyBorder="1" applyAlignment="1">
      <alignment horizontal="center" vertical="center" shrinkToFit="1"/>
    </xf>
    <xf numFmtId="180" fontId="5" fillId="2" borderId="4" xfId="0" applyNumberFormat="1" applyFont="1" applyFill="1" applyBorder="1" applyAlignment="1">
      <alignment horizontal="center" vertical="center" shrinkToFit="1"/>
    </xf>
    <xf numFmtId="0" fontId="2" fillId="2" borderId="3" xfId="0" applyFont="1" applyFill="1" applyBorder="1" applyAlignment="1">
      <alignment horizontal="left" vertical="center" shrinkToFit="1"/>
    </xf>
    <xf numFmtId="180" fontId="2" fillId="2" borderId="4" xfId="0" applyNumberFormat="1" applyFont="1" applyFill="1" applyBorder="1" applyAlignment="1">
      <alignment horizontal="left" vertical="center" shrinkToFit="1"/>
    </xf>
    <xf numFmtId="0" fontId="3" fillId="2" borderId="14" xfId="0" applyFont="1" applyFill="1" applyBorder="1" applyAlignment="1">
      <alignment horizontal="center" vertical="center" shrinkToFit="1"/>
    </xf>
    <xf numFmtId="0" fontId="3" fillId="0" borderId="0" xfId="0" applyFont="1" applyAlignment="1">
      <alignment horizontal="left" vertical="center"/>
    </xf>
    <xf numFmtId="180" fontId="2" fillId="0" borderId="4"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SheetLayoutView="60" topLeftCell="A2" workbookViewId="0">
      <selection activeCell="J14" sqref="J14"/>
    </sheetView>
  </sheetViews>
  <sheetFormatPr defaultColWidth="8.875" defaultRowHeight="12.75" outlineLevelCol="5"/>
  <cols>
    <col min="1" max="1" width="40.125" customWidth="1"/>
    <col min="2" max="2" width="5.425" customWidth="1"/>
    <col min="3" max="3" width="21.425" customWidth="1"/>
    <col min="4" max="4" width="40.125" customWidth="1"/>
    <col min="5" max="5" width="5.425" customWidth="1"/>
    <col min="6" max="6" width="21.425" customWidth="1"/>
    <col min="7" max="7" width="9.75833333333333"/>
  </cols>
  <sheetData>
    <row r="1" ht="18.75" spans="1:3">
      <c r="A1" s="1" t="s">
        <v>0</v>
      </c>
      <c r="C1" s="1" t="s">
        <v>0</v>
      </c>
    </row>
    <row r="2" spans="6:6">
      <c r="F2" s="15" t="s">
        <v>1</v>
      </c>
    </row>
    <row r="3" spans="1:6">
      <c r="A3" s="2" t="s">
        <v>2</v>
      </c>
      <c r="F3" s="15" t="s">
        <v>3</v>
      </c>
    </row>
    <row r="4" ht="15.4" customHeight="1" spans="1:6">
      <c r="A4" s="3" t="s">
        <v>4</v>
      </c>
      <c r="B4" s="4" t="s">
        <v>5</v>
      </c>
      <c r="C4" s="4" t="s">
        <v>5</v>
      </c>
      <c r="D4" s="4" t="s">
        <v>6</v>
      </c>
      <c r="E4" s="4" t="s">
        <v>5</v>
      </c>
      <c r="F4" s="4" t="s">
        <v>5</v>
      </c>
    </row>
    <row r="5" ht="15.4" customHeight="1" spans="1:6">
      <c r="A5" s="76" t="s">
        <v>7</v>
      </c>
      <c r="B5" s="7" t="s">
        <v>8</v>
      </c>
      <c r="C5" s="7" t="s">
        <v>9</v>
      </c>
      <c r="D5" s="7" t="s">
        <v>7</v>
      </c>
      <c r="E5" s="7" t="s">
        <v>8</v>
      </c>
      <c r="F5" s="7" t="s">
        <v>9</v>
      </c>
    </row>
    <row r="6" ht="15.4" customHeight="1" spans="1:6">
      <c r="A6" s="76" t="s">
        <v>10</v>
      </c>
      <c r="B6" s="7" t="s">
        <v>5</v>
      </c>
      <c r="C6" s="7" t="s">
        <v>11</v>
      </c>
      <c r="D6" s="7" t="s">
        <v>10</v>
      </c>
      <c r="E6" s="7" t="s">
        <v>5</v>
      </c>
      <c r="F6" s="7" t="s">
        <v>12</v>
      </c>
    </row>
    <row r="7" ht="15.4" customHeight="1" spans="1:6">
      <c r="A7" s="82" t="s">
        <v>13</v>
      </c>
      <c r="B7" s="7" t="s">
        <v>11</v>
      </c>
      <c r="C7" s="29">
        <f>136.7+156.82+91.74+149.93+3869.83+86.1</f>
        <v>4491.12</v>
      </c>
      <c r="D7" s="83" t="s">
        <v>14</v>
      </c>
      <c r="E7" s="78" t="s">
        <v>15</v>
      </c>
      <c r="F7" s="29"/>
    </row>
    <row r="8" ht="15.4" customHeight="1" spans="1:6">
      <c r="A8" s="82" t="s">
        <v>16</v>
      </c>
      <c r="B8" s="7" t="s">
        <v>12</v>
      </c>
      <c r="C8" s="29">
        <v>30</v>
      </c>
      <c r="D8" s="83" t="s">
        <v>17</v>
      </c>
      <c r="E8" s="78" t="s">
        <v>18</v>
      </c>
      <c r="F8" s="29"/>
    </row>
    <row r="9" ht="15.4" customHeight="1" spans="1:6">
      <c r="A9" s="82" t="s">
        <v>19</v>
      </c>
      <c r="B9" s="7" t="s">
        <v>20</v>
      </c>
      <c r="C9" s="29"/>
      <c r="D9" s="83" t="s">
        <v>21</v>
      </c>
      <c r="E9" s="78" t="s">
        <v>22</v>
      </c>
      <c r="F9" s="29"/>
    </row>
    <row r="10" ht="15.4" customHeight="1" spans="1:6">
      <c r="A10" s="82" t="s">
        <v>23</v>
      </c>
      <c r="B10" s="7" t="s">
        <v>24</v>
      </c>
      <c r="C10" s="29">
        <v>0</v>
      </c>
      <c r="D10" s="83" t="s">
        <v>25</v>
      </c>
      <c r="E10" s="78" t="s">
        <v>26</v>
      </c>
      <c r="F10" s="29"/>
    </row>
    <row r="11" ht="15.4" customHeight="1" spans="1:6">
      <c r="A11" s="82" t="s">
        <v>27</v>
      </c>
      <c r="B11" s="7" t="s">
        <v>28</v>
      </c>
      <c r="C11" s="29">
        <v>0</v>
      </c>
      <c r="D11" s="83" t="s">
        <v>29</v>
      </c>
      <c r="E11" s="78" t="s">
        <v>30</v>
      </c>
      <c r="F11" s="29"/>
    </row>
    <row r="12" ht="15.4" customHeight="1" spans="1:6">
      <c r="A12" s="82" t="s">
        <v>31</v>
      </c>
      <c r="B12" s="7" t="s">
        <v>32</v>
      </c>
      <c r="C12" s="29">
        <v>0</v>
      </c>
      <c r="D12" s="83" t="s">
        <v>33</v>
      </c>
      <c r="E12" s="78" t="s">
        <v>34</v>
      </c>
      <c r="F12" s="29">
        <v>86.69</v>
      </c>
    </row>
    <row r="13" ht="15.4" customHeight="1" spans="1:6">
      <c r="A13" s="82" t="s">
        <v>35</v>
      </c>
      <c r="B13" s="7" t="s">
        <v>36</v>
      </c>
      <c r="C13" s="29">
        <v>0</v>
      </c>
      <c r="D13" s="83" t="s">
        <v>37</v>
      </c>
      <c r="E13" s="78" t="s">
        <v>38</v>
      </c>
      <c r="F13" s="29"/>
    </row>
    <row r="14" ht="15.4" customHeight="1" spans="1:6">
      <c r="A14" s="82" t="s">
        <v>39</v>
      </c>
      <c r="B14" s="7" t="s">
        <v>40</v>
      </c>
      <c r="C14" s="29">
        <f>331.95+37.07+68.41+76.63+28+131.1</f>
        <v>673.16</v>
      </c>
      <c r="D14" s="83" t="s">
        <v>41</v>
      </c>
      <c r="E14" s="78" t="s">
        <v>42</v>
      </c>
      <c r="F14" s="29">
        <f>15.6+15.56+8.6</f>
        <v>39.76</v>
      </c>
    </row>
    <row r="15" ht="15.4" customHeight="1" spans="1:6">
      <c r="A15" s="82" t="s">
        <v>5</v>
      </c>
      <c r="B15" s="7" t="s">
        <v>43</v>
      </c>
      <c r="C15" s="29"/>
      <c r="D15" s="83" t="s">
        <v>44</v>
      </c>
      <c r="E15" s="78" t="s">
        <v>45</v>
      </c>
      <c r="F15" s="29">
        <f>9.53+8.75+8.2</f>
        <v>26.48</v>
      </c>
    </row>
    <row r="16" ht="15.4" customHeight="1" spans="1:6">
      <c r="A16" s="82" t="s">
        <v>5</v>
      </c>
      <c r="B16" s="7" t="s">
        <v>46</v>
      </c>
      <c r="C16" s="29"/>
      <c r="D16" s="83" t="s">
        <v>47</v>
      </c>
      <c r="E16" s="78" t="s">
        <v>48</v>
      </c>
      <c r="F16" s="29">
        <v>626.88</v>
      </c>
    </row>
    <row r="17" ht="15.4" customHeight="1" spans="1:6">
      <c r="A17" s="82" t="s">
        <v>5</v>
      </c>
      <c r="B17" s="7" t="s">
        <v>49</v>
      </c>
      <c r="C17" s="29"/>
      <c r="D17" s="83" t="s">
        <v>50</v>
      </c>
      <c r="E17" s="78" t="s">
        <v>51</v>
      </c>
      <c r="F17" s="29"/>
    </row>
    <row r="18" ht="15.4" customHeight="1" spans="1:6">
      <c r="A18" s="82" t="s">
        <v>5</v>
      </c>
      <c r="B18" s="7" t="s">
        <v>52</v>
      </c>
      <c r="C18" s="29"/>
      <c r="D18" s="83" t="s">
        <v>53</v>
      </c>
      <c r="E18" s="78" t="s">
        <v>54</v>
      </c>
      <c r="F18" s="29">
        <f>468.65+124.35+160.15+151.2+2814.49+91.96</f>
        <v>3810.8</v>
      </c>
    </row>
    <row r="19" ht="15.4" customHeight="1" spans="1:6">
      <c r="A19" s="82" t="s">
        <v>5</v>
      </c>
      <c r="B19" s="7" t="s">
        <v>55</v>
      </c>
      <c r="C19" s="29"/>
      <c r="D19" s="83" t="s">
        <v>56</v>
      </c>
      <c r="E19" s="78" t="s">
        <v>57</v>
      </c>
      <c r="F19" s="29"/>
    </row>
    <row r="20" ht="15.4" customHeight="1" spans="1:6">
      <c r="A20" s="82" t="s">
        <v>5</v>
      </c>
      <c r="B20" s="7" t="s">
        <v>58</v>
      </c>
      <c r="C20" s="29"/>
      <c r="D20" s="83" t="s">
        <v>59</v>
      </c>
      <c r="E20" s="78" t="s">
        <v>60</v>
      </c>
      <c r="F20" s="29"/>
    </row>
    <row r="21" ht="15.4" customHeight="1" spans="1:6">
      <c r="A21" s="82" t="s">
        <v>5</v>
      </c>
      <c r="B21" s="7" t="s">
        <v>61</v>
      </c>
      <c r="C21" s="29"/>
      <c r="D21" s="83" t="s">
        <v>62</v>
      </c>
      <c r="E21" s="78" t="s">
        <v>63</v>
      </c>
      <c r="F21" s="29">
        <v>341.77</v>
      </c>
    </row>
    <row r="22" ht="15.4" customHeight="1" spans="1:6">
      <c r="A22" s="82" t="s">
        <v>5</v>
      </c>
      <c r="B22" s="7" t="s">
        <v>64</v>
      </c>
      <c r="C22" s="29"/>
      <c r="D22" s="83" t="s">
        <v>65</v>
      </c>
      <c r="E22" s="78" t="s">
        <v>66</v>
      </c>
      <c r="F22" s="29"/>
    </row>
    <row r="23" ht="15.4" customHeight="1" spans="1:6">
      <c r="A23" s="82" t="s">
        <v>5</v>
      </c>
      <c r="B23" s="7" t="s">
        <v>67</v>
      </c>
      <c r="C23" s="29"/>
      <c r="D23" s="83" t="s">
        <v>68</v>
      </c>
      <c r="E23" s="78" t="s">
        <v>69</v>
      </c>
      <c r="F23" s="29"/>
    </row>
    <row r="24" ht="15.4" customHeight="1" spans="1:6">
      <c r="A24" s="82" t="s">
        <v>5</v>
      </c>
      <c r="B24" s="7" t="s">
        <v>70</v>
      </c>
      <c r="C24" s="29"/>
      <c r="D24" s="83" t="s">
        <v>71</v>
      </c>
      <c r="E24" s="78" t="s">
        <v>72</v>
      </c>
      <c r="F24" s="29"/>
    </row>
    <row r="25" ht="15.4" customHeight="1" spans="1:6">
      <c r="A25" s="82" t="s">
        <v>5</v>
      </c>
      <c r="B25" s="7" t="s">
        <v>73</v>
      </c>
      <c r="C25" s="29"/>
      <c r="D25" s="83" t="s">
        <v>74</v>
      </c>
      <c r="E25" s="78" t="s">
        <v>75</v>
      </c>
      <c r="F25" s="29">
        <f>12.53+13.54+2.08</f>
        <v>28.15</v>
      </c>
    </row>
    <row r="26" ht="15.4" customHeight="1" spans="1:6">
      <c r="A26" s="82" t="s">
        <v>5</v>
      </c>
      <c r="B26" s="7" t="s">
        <v>76</v>
      </c>
      <c r="C26" s="29"/>
      <c r="D26" s="83" t="s">
        <v>77</v>
      </c>
      <c r="E26" s="78" t="s">
        <v>78</v>
      </c>
      <c r="F26" s="29"/>
    </row>
    <row r="27" ht="15.4" customHeight="1" spans="1:6">
      <c r="A27" s="82" t="s">
        <v>5</v>
      </c>
      <c r="B27" s="7" t="s">
        <v>79</v>
      </c>
      <c r="C27" s="29"/>
      <c r="D27" s="83" t="s">
        <v>80</v>
      </c>
      <c r="E27" s="78" t="s">
        <v>81</v>
      </c>
      <c r="F27" s="29"/>
    </row>
    <row r="28" ht="15.4" customHeight="1" spans="1:6">
      <c r="A28" s="82" t="s">
        <v>5</v>
      </c>
      <c r="B28" s="7" t="s">
        <v>82</v>
      </c>
      <c r="C28" s="29"/>
      <c r="D28" s="83" t="s">
        <v>83</v>
      </c>
      <c r="E28" s="78" t="s">
        <v>84</v>
      </c>
      <c r="F28" s="29"/>
    </row>
    <row r="29" ht="15.4" customHeight="1" spans="1:6">
      <c r="A29" s="82" t="s">
        <v>5</v>
      </c>
      <c r="B29" s="7" t="s">
        <v>85</v>
      </c>
      <c r="C29" s="29"/>
      <c r="D29" s="83" t="s">
        <v>86</v>
      </c>
      <c r="E29" s="78" t="s">
        <v>87</v>
      </c>
      <c r="F29" s="29">
        <f>31.88+37.51+58+106.36</f>
        <v>233.75</v>
      </c>
    </row>
    <row r="30" ht="15.4" customHeight="1" spans="1:6">
      <c r="A30" s="84" t="s">
        <v>5</v>
      </c>
      <c r="B30" s="7" t="s">
        <v>88</v>
      </c>
      <c r="C30" s="29"/>
      <c r="D30" s="83" t="s">
        <v>89</v>
      </c>
      <c r="E30" s="78" t="s">
        <v>90</v>
      </c>
      <c r="F30" s="29"/>
    </row>
    <row r="31" ht="15.4" customHeight="1" spans="1:6">
      <c r="A31" s="82" t="s">
        <v>5</v>
      </c>
      <c r="B31" s="7" t="s">
        <v>91</v>
      </c>
      <c r="C31" s="29"/>
      <c r="D31" s="83" t="s">
        <v>92</v>
      </c>
      <c r="E31" s="78" t="s">
        <v>93</v>
      </c>
      <c r="F31" s="29"/>
    </row>
    <row r="32" ht="15.4" customHeight="1" spans="1:6">
      <c r="A32" s="82" t="s">
        <v>5</v>
      </c>
      <c r="B32" s="7" t="s">
        <v>94</v>
      </c>
      <c r="C32" s="29"/>
      <c r="D32" s="83" t="s">
        <v>95</v>
      </c>
      <c r="E32" s="78" t="s">
        <v>96</v>
      </c>
      <c r="F32" s="29"/>
    </row>
    <row r="33" ht="15.4" customHeight="1" spans="1:6">
      <c r="A33" s="84" t="s">
        <v>97</v>
      </c>
      <c r="B33" s="7" t="s">
        <v>98</v>
      </c>
      <c r="C33" s="29">
        <f>C7+C8+C9+C10+C11+C12+C13+C14</f>
        <v>5194.28</v>
      </c>
      <c r="D33" s="85" t="s">
        <v>99</v>
      </c>
      <c r="E33" s="78" t="s">
        <v>100</v>
      </c>
      <c r="F33" s="29">
        <f>SUM(F7:F32)</f>
        <v>5194.28</v>
      </c>
    </row>
    <row r="34" ht="15.4" customHeight="1" spans="1:6">
      <c r="A34" s="82" t="s">
        <v>101</v>
      </c>
      <c r="B34" s="7" t="s">
        <v>102</v>
      </c>
      <c r="C34" s="29"/>
      <c r="D34" s="83" t="s">
        <v>103</v>
      </c>
      <c r="E34" s="78" t="s">
        <v>104</v>
      </c>
      <c r="F34" s="29"/>
    </row>
    <row r="35" ht="15.4" customHeight="1" spans="1:6">
      <c r="A35" s="82" t="s">
        <v>105</v>
      </c>
      <c r="B35" s="7" t="s">
        <v>106</v>
      </c>
      <c r="C35" s="29"/>
      <c r="D35" s="83" t="s">
        <v>107</v>
      </c>
      <c r="E35" s="78" t="s">
        <v>108</v>
      </c>
      <c r="F35" s="29">
        <v>0</v>
      </c>
    </row>
    <row r="36" ht="15.4" customHeight="1" spans="1:6">
      <c r="A36" s="86" t="s">
        <v>5</v>
      </c>
      <c r="B36" s="7" t="s">
        <v>109</v>
      </c>
      <c r="C36" s="75"/>
      <c r="D36" s="87" t="s">
        <v>5</v>
      </c>
      <c r="E36" s="78" t="s">
        <v>110</v>
      </c>
      <c r="F36" s="90"/>
    </row>
    <row r="37" ht="15.4" customHeight="1" spans="1:6">
      <c r="A37" s="84" t="s">
        <v>111</v>
      </c>
      <c r="B37" s="88" t="s">
        <v>112</v>
      </c>
      <c r="C37" s="29">
        <f>C33</f>
        <v>5194.28</v>
      </c>
      <c r="D37" s="85" t="s">
        <v>111</v>
      </c>
      <c r="E37" s="78" t="s">
        <v>113</v>
      </c>
      <c r="F37" s="29">
        <f>F33</f>
        <v>5194.28</v>
      </c>
    </row>
    <row r="38" ht="17.7" customHeight="1" spans="1:6">
      <c r="A38" s="89" t="s">
        <v>114</v>
      </c>
      <c r="B38" s="89" t="s">
        <v>5</v>
      </c>
      <c r="C38" s="89" t="s">
        <v>5</v>
      </c>
      <c r="D38" s="89" t="s">
        <v>5</v>
      </c>
      <c r="E38" s="89" t="s">
        <v>5</v>
      </c>
      <c r="F38" s="89" t="s">
        <v>5</v>
      </c>
    </row>
    <row r="39" ht="19.25" customHeight="1" spans="1:6">
      <c r="A39" s="89" t="s">
        <v>115</v>
      </c>
      <c r="B39" s="89" t="s">
        <v>5</v>
      </c>
      <c r="C39" s="89" t="s">
        <v>5</v>
      </c>
      <c r="D39" s="89" t="s">
        <v>5</v>
      </c>
      <c r="E39" s="89" t="s">
        <v>5</v>
      </c>
      <c r="F39" s="89" t="s">
        <v>5</v>
      </c>
    </row>
    <row r="41" spans="3:3">
      <c r="C41" s="28"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scale="75"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zoomScaleSheetLayoutView="60" topLeftCell="A4" workbookViewId="0">
      <selection activeCell="G26" sqref="G26"/>
    </sheetView>
  </sheetViews>
  <sheetFormatPr defaultColWidth="8.875" defaultRowHeight="12.75"/>
  <cols>
    <col min="1" max="1" width="4" customWidth="1"/>
    <col min="2" max="2" width="3.28333333333333" customWidth="1"/>
    <col min="3" max="3" width="3.425" customWidth="1"/>
    <col min="4" max="4" width="37.425" customWidth="1"/>
    <col min="5" max="6" width="17.125" customWidth="1"/>
    <col min="7" max="7" width="12.7083333333333" customWidth="1"/>
    <col min="8" max="8" width="17.125" customWidth="1"/>
    <col min="9" max="9" width="16.425" customWidth="1"/>
    <col min="10" max="10" width="15.8416666666667" customWidth="1"/>
    <col min="11" max="11" width="13" customWidth="1"/>
    <col min="12" max="12" width="9.75833333333333"/>
  </cols>
  <sheetData>
    <row r="1" ht="18.75" spans="1:6">
      <c r="A1" s="1" t="s">
        <v>117</v>
      </c>
      <c r="F1" s="1" t="s">
        <v>117</v>
      </c>
    </row>
    <row r="2" spans="11:11">
      <c r="K2" s="15" t="s">
        <v>118</v>
      </c>
    </row>
    <row r="3" spans="1:11">
      <c r="A3" s="2" t="s">
        <v>2</v>
      </c>
      <c r="K3" s="15" t="s">
        <v>3</v>
      </c>
    </row>
    <row r="4" ht="15.4" customHeight="1" spans="1:11">
      <c r="A4" s="3" t="s">
        <v>7</v>
      </c>
      <c r="B4" s="4" t="s">
        <v>5</v>
      </c>
      <c r="C4" s="4" t="s">
        <v>5</v>
      </c>
      <c r="D4" s="4" t="s">
        <v>119</v>
      </c>
      <c r="E4" s="18" t="s">
        <v>97</v>
      </c>
      <c r="F4" s="18" t="s">
        <v>120</v>
      </c>
      <c r="G4" s="18" t="s">
        <v>121</v>
      </c>
      <c r="H4" s="18" t="s">
        <v>122</v>
      </c>
      <c r="I4" s="18" t="s">
        <v>123</v>
      </c>
      <c r="J4" s="18" t="s">
        <v>124</v>
      </c>
      <c r="K4" s="18" t="s">
        <v>125</v>
      </c>
    </row>
    <row r="5" ht="15.4" customHeight="1" spans="1:11">
      <c r="A5" s="5" t="s">
        <v>126</v>
      </c>
      <c r="B5" s="6" t="s">
        <v>5</v>
      </c>
      <c r="C5" s="6" t="s">
        <v>5</v>
      </c>
      <c r="D5" s="7" t="s">
        <v>119</v>
      </c>
      <c r="E5" s="6" t="s">
        <v>5</v>
      </c>
      <c r="F5" s="6" t="s">
        <v>5</v>
      </c>
      <c r="G5" s="6" t="s">
        <v>5</v>
      </c>
      <c r="H5" s="6" t="s">
        <v>5</v>
      </c>
      <c r="I5" s="6" t="s">
        <v>5</v>
      </c>
      <c r="J5" s="6" t="s">
        <v>5</v>
      </c>
      <c r="K5" s="6" t="s">
        <v>127</v>
      </c>
    </row>
    <row r="6" ht="15.4" customHeight="1" spans="1:11">
      <c r="A6" s="5" t="s">
        <v>5</v>
      </c>
      <c r="B6" s="6" t="s">
        <v>5</v>
      </c>
      <c r="C6" s="6" t="s">
        <v>5</v>
      </c>
      <c r="D6" s="7" t="s">
        <v>5</v>
      </c>
      <c r="E6" s="6" t="s">
        <v>5</v>
      </c>
      <c r="F6" s="6" t="s">
        <v>5</v>
      </c>
      <c r="G6" s="6" t="s">
        <v>5</v>
      </c>
      <c r="H6" s="6" t="s">
        <v>5</v>
      </c>
      <c r="I6" s="6" t="s">
        <v>5</v>
      </c>
      <c r="J6" s="6" t="s">
        <v>5</v>
      </c>
      <c r="K6" s="6" t="s">
        <v>5</v>
      </c>
    </row>
    <row r="7" ht="15.4" customHeight="1" spans="1:11">
      <c r="A7" s="5" t="s">
        <v>5</v>
      </c>
      <c r="B7" s="6" t="s">
        <v>5</v>
      </c>
      <c r="C7" s="6" t="s">
        <v>5</v>
      </c>
      <c r="D7" s="7" t="s">
        <v>5</v>
      </c>
      <c r="E7" s="6" t="s">
        <v>5</v>
      </c>
      <c r="F7" s="6" t="s">
        <v>5</v>
      </c>
      <c r="G7" s="6" t="s">
        <v>5</v>
      </c>
      <c r="H7" s="6" t="s">
        <v>5</v>
      </c>
      <c r="I7" s="6" t="s">
        <v>5</v>
      </c>
      <c r="J7" s="6" t="s">
        <v>5</v>
      </c>
      <c r="K7" s="6" t="s">
        <v>5</v>
      </c>
    </row>
    <row r="8" ht="15.4" customHeight="1" spans="1:11">
      <c r="A8" s="76" t="s">
        <v>10</v>
      </c>
      <c r="B8" s="7" t="s">
        <v>128</v>
      </c>
      <c r="C8" s="7" t="s">
        <v>129</v>
      </c>
      <c r="D8" s="7" t="s">
        <v>10</v>
      </c>
      <c r="E8" s="6" t="s">
        <v>11</v>
      </c>
      <c r="F8" s="6" t="s">
        <v>12</v>
      </c>
      <c r="G8" s="6" t="s">
        <v>20</v>
      </c>
      <c r="H8" s="6" t="s">
        <v>24</v>
      </c>
      <c r="I8" s="6" t="s">
        <v>28</v>
      </c>
      <c r="J8" s="6" t="s">
        <v>32</v>
      </c>
      <c r="K8" s="6" t="s">
        <v>36</v>
      </c>
    </row>
    <row r="9" ht="15.4" customHeight="1" spans="1:11">
      <c r="A9" s="76" t="s">
        <v>130</v>
      </c>
      <c r="B9" s="7" t="s">
        <v>5</v>
      </c>
      <c r="C9" s="7" t="s">
        <v>5</v>
      </c>
      <c r="D9" s="7" t="s">
        <v>130</v>
      </c>
      <c r="E9" s="56">
        <f>E10+E15+E16+E17+E22+E34+E37+E38</f>
        <v>5194.28</v>
      </c>
      <c r="F9" s="56">
        <f>F10+F15+F16+F17+F22+F34+F37+F38</f>
        <v>4521.12</v>
      </c>
      <c r="G9" s="56">
        <f t="shared" ref="F9:K9" si="0">G10+G15+G16+G17+G22+G34+G37+G38</f>
        <v>0</v>
      </c>
      <c r="H9" s="56">
        <f t="shared" si="0"/>
        <v>0</v>
      </c>
      <c r="I9" s="56">
        <f t="shared" si="0"/>
        <v>0</v>
      </c>
      <c r="J9" s="56">
        <f t="shared" si="0"/>
        <v>0</v>
      </c>
      <c r="K9" s="56">
        <f t="shared" si="0"/>
        <v>673.16</v>
      </c>
    </row>
    <row r="10" s="45" customFormat="1" ht="15.4" customHeight="1" spans="1:11">
      <c r="A10" s="48" t="s">
        <v>131</v>
      </c>
      <c r="B10" s="49"/>
      <c r="C10" s="49"/>
      <c r="D10" s="49" t="s">
        <v>132</v>
      </c>
      <c r="E10" s="57">
        <f>F10+G10+H10+I10+J10+K10</f>
        <v>86.69</v>
      </c>
      <c r="F10" s="57">
        <f t="shared" ref="F10:K10" si="1">F11+F13</f>
        <v>86.69</v>
      </c>
      <c r="G10" s="57">
        <f t="shared" si="1"/>
        <v>0</v>
      </c>
      <c r="H10" s="57">
        <f t="shared" si="1"/>
        <v>0</v>
      </c>
      <c r="I10" s="57">
        <f t="shared" si="1"/>
        <v>0</v>
      </c>
      <c r="J10" s="57">
        <f t="shared" si="1"/>
        <v>0</v>
      </c>
      <c r="K10" s="57">
        <f t="shared" si="1"/>
        <v>0</v>
      </c>
    </row>
    <row r="11" s="47" customFormat="1" ht="15.4" customHeight="1" spans="1:11">
      <c r="A11" s="52" t="s">
        <v>133</v>
      </c>
      <c r="B11" s="53"/>
      <c r="C11" s="53"/>
      <c r="D11" s="53" t="s">
        <v>134</v>
      </c>
      <c r="E11" s="59">
        <f t="shared" ref="E11:E42" si="2">F11+G11+H11+I11+J11+K11</f>
        <v>86.23</v>
      </c>
      <c r="F11" s="59">
        <f>F12</f>
        <v>86.23</v>
      </c>
      <c r="G11" s="59">
        <f t="shared" ref="G11:G15" si="3">G12</f>
        <v>0</v>
      </c>
      <c r="H11" s="59">
        <f t="shared" ref="H11:H15" si="4">H12</f>
        <v>0</v>
      </c>
      <c r="I11" s="59">
        <f t="shared" ref="I11:I15" si="5">I12</f>
        <v>0</v>
      </c>
      <c r="J11" s="59">
        <f t="shared" ref="J11:J15" si="6">J12</f>
        <v>0</v>
      </c>
      <c r="K11" s="59">
        <f>K12</f>
        <v>0</v>
      </c>
    </row>
    <row r="12" s="47" customFormat="1" ht="15.4" customHeight="1" spans="1:11">
      <c r="A12" s="52" t="s">
        <v>135</v>
      </c>
      <c r="B12" s="53"/>
      <c r="C12" s="53"/>
      <c r="D12" s="53" t="s">
        <v>136</v>
      </c>
      <c r="E12" s="59">
        <f t="shared" si="2"/>
        <v>86.23</v>
      </c>
      <c r="F12" s="59">
        <v>86.23</v>
      </c>
      <c r="G12" s="59">
        <v>0</v>
      </c>
      <c r="H12" s="59">
        <v>0</v>
      </c>
      <c r="I12" s="59">
        <v>0</v>
      </c>
      <c r="J12" s="59">
        <v>0</v>
      </c>
      <c r="K12" s="59">
        <v>0</v>
      </c>
    </row>
    <row r="13" s="47" customFormat="1" ht="15.4" customHeight="1" spans="1:11">
      <c r="A13" s="52" t="s">
        <v>137</v>
      </c>
      <c r="B13" s="53"/>
      <c r="C13" s="53"/>
      <c r="D13" s="53" t="s">
        <v>138</v>
      </c>
      <c r="E13" s="59">
        <f t="shared" si="2"/>
        <v>0.46</v>
      </c>
      <c r="F13" s="59">
        <f>F14</f>
        <v>0.46</v>
      </c>
      <c r="G13" s="59">
        <f t="shared" si="3"/>
        <v>0</v>
      </c>
      <c r="H13" s="59">
        <f t="shared" si="4"/>
        <v>0</v>
      </c>
      <c r="I13" s="59">
        <f t="shared" si="5"/>
        <v>0</v>
      </c>
      <c r="J13" s="59">
        <f t="shared" si="6"/>
        <v>0</v>
      </c>
      <c r="K13" s="59">
        <f>K14</f>
        <v>0</v>
      </c>
    </row>
    <row r="14" s="47" customFormat="1" ht="15.4" customHeight="1" spans="1:11">
      <c r="A14" s="52" t="s">
        <v>139</v>
      </c>
      <c r="B14" s="53"/>
      <c r="C14" s="53"/>
      <c r="D14" s="53" t="s">
        <v>138</v>
      </c>
      <c r="E14" s="59">
        <f t="shared" si="2"/>
        <v>0.46</v>
      </c>
      <c r="F14" s="59">
        <v>0.46</v>
      </c>
      <c r="G14" s="59">
        <v>0</v>
      </c>
      <c r="H14" s="59">
        <v>0</v>
      </c>
      <c r="I14" s="59">
        <v>0</v>
      </c>
      <c r="J14" s="59">
        <v>0</v>
      </c>
      <c r="K14" s="59">
        <v>0</v>
      </c>
    </row>
    <row r="15" s="45" customFormat="1" ht="15.4" customHeight="1" spans="1:11">
      <c r="A15" s="48">
        <v>208</v>
      </c>
      <c r="B15" s="49"/>
      <c r="C15" s="49"/>
      <c r="D15" s="49" t="s">
        <v>140</v>
      </c>
      <c r="E15" s="57">
        <f t="shared" si="2"/>
        <v>39.76</v>
      </c>
      <c r="F15" s="57">
        <v>30.02</v>
      </c>
      <c r="G15" s="57">
        <f t="shared" si="3"/>
        <v>0</v>
      </c>
      <c r="H15" s="57">
        <f t="shared" si="4"/>
        <v>0</v>
      </c>
      <c r="I15" s="57">
        <f t="shared" si="5"/>
        <v>0</v>
      </c>
      <c r="J15" s="57">
        <f t="shared" si="6"/>
        <v>0</v>
      </c>
      <c r="K15" s="57">
        <f>3.04+6.7</f>
        <v>9.74</v>
      </c>
    </row>
    <row r="16" s="45" customFormat="1" ht="15.4" customHeight="1" spans="1:11">
      <c r="A16" s="48">
        <v>210</v>
      </c>
      <c r="B16" s="49"/>
      <c r="C16" s="49"/>
      <c r="D16" s="49" t="s">
        <v>141</v>
      </c>
      <c r="E16" s="57">
        <f t="shared" si="2"/>
        <v>26.48</v>
      </c>
      <c r="F16" s="57">
        <f>9.53+6.43+4.79</f>
        <v>20.75</v>
      </c>
      <c r="G16" s="57">
        <v>0</v>
      </c>
      <c r="H16" s="57">
        <v>0</v>
      </c>
      <c r="I16" s="57">
        <v>0</v>
      </c>
      <c r="J16" s="57">
        <v>0</v>
      </c>
      <c r="K16" s="57">
        <f>2.32+3.41</f>
        <v>5.73</v>
      </c>
    </row>
    <row r="17" s="45" customFormat="1" ht="15.4" customHeight="1" spans="1:11">
      <c r="A17" s="48" t="s">
        <v>142</v>
      </c>
      <c r="B17" s="49"/>
      <c r="C17" s="49"/>
      <c r="D17" s="49" t="s">
        <v>143</v>
      </c>
      <c r="E17" s="57">
        <f t="shared" si="2"/>
        <v>626.88</v>
      </c>
      <c r="F17" s="57">
        <f t="shared" ref="F17:K17" si="7">F18+F20</f>
        <v>626.88</v>
      </c>
      <c r="G17" s="57">
        <f t="shared" si="7"/>
        <v>0</v>
      </c>
      <c r="H17" s="57">
        <f t="shared" si="7"/>
        <v>0</v>
      </c>
      <c r="I17" s="57">
        <f t="shared" si="7"/>
        <v>0</v>
      </c>
      <c r="J17" s="57">
        <f t="shared" si="7"/>
        <v>0</v>
      </c>
      <c r="K17" s="57">
        <f t="shared" si="7"/>
        <v>0</v>
      </c>
    </row>
    <row r="18" s="47" customFormat="1" ht="15.4" customHeight="1" spans="1:11">
      <c r="A18" s="52" t="s">
        <v>144</v>
      </c>
      <c r="B18" s="53"/>
      <c r="C18" s="53"/>
      <c r="D18" s="53" t="s">
        <v>145</v>
      </c>
      <c r="E18" s="59">
        <f t="shared" si="2"/>
        <v>551.88</v>
      </c>
      <c r="F18" s="59">
        <f t="shared" ref="F18:K18" si="8">F19</f>
        <v>551.88</v>
      </c>
      <c r="G18" s="59">
        <f t="shared" si="8"/>
        <v>0</v>
      </c>
      <c r="H18" s="59">
        <f t="shared" si="8"/>
        <v>0</v>
      </c>
      <c r="I18" s="59">
        <f t="shared" si="8"/>
        <v>0</v>
      </c>
      <c r="J18" s="59">
        <f t="shared" si="8"/>
        <v>0</v>
      </c>
      <c r="K18" s="59">
        <f t="shared" si="8"/>
        <v>0</v>
      </c>
    </row>
    <row r="19" s="47" customFormat="1" ht="14.25" spans="1:11">
      <c r="A19" s="52" t="s">
        <v>146</v>
      </c>
      <c r="B19" s="53"/>
      <c r="C19" s="53"/>
      <c r="D19" s="53" t="s">
        <v>147</v>
      </c>
      <c r="E19" s="59">
        <f t="shared" si="2"/>
        <v>551.88</v>
      </c>
      <c r="F19" s="59">
        <v>551.88</v>
      </c>
      <c r="G19" s="59">
        <v>0</v>
      </c>
      <c r="H19" s="59">
        <v>0</v>
      </c>
      <c r="I19" s="59">
        <v>0</v>
      </c>
      <c r="J19" s="59">
        <v>0</v>
      </c>
      <c r="K19" s="59">
        <v>0</v>
      </c>
    </row>
    <row r="20" s="47" customFormat="1" ht="14.25" spans="1:11">
      <c r="A20" s="52" t="s">
        <v>148</v>
      </c>
      <c r="B20" s="53"/>
      <c r="C20" s="53"/>
      <c r="D20" s="53" t="s">
        <v>149</v>
      </c>
      <c r="E20" s="59">
        <f t="shared" si="2"/>
        <v>75</v>
      </c>
      <c r="F20" s="59">
        <f t="shared" ref="F20:K20" si="9">F21</f>
        <v>75</v>
      </c>
      <c r="G20" s="59">
        <f t="shared" si="9"/>
        <v>0</v>
      </c>
      <c r="H20" s="59">
        <f t="shared" si="9"/>
        <v>0</v>
      </c>
      <c r="I20" s="59">
        <f t="shared" si="9"/>
        <v>0</v>
      </c>
      <c r="J20" s="59">
        <f t="shared" si="9"/>
        <v>0</v>
      </c>
      <c r="K20" s="59">
        <f t="shared" si="9"/>
        <v>0</v>
      </c>
    </row>
    <row r="21" s="47" customFormat="1" ht="14.25" spans="1:11">
      <c r="A21" s="52" t="s">
        <v>150</v>
      </c>
      <c r="B21" s="53"/>
      <c r="C21" s="53"/>
      <c r="D21" s="53" t="s">
        <v>151</v>
      </c>
      <c r="E21" s="59">
        <f t="shared" si="2"/>
        <v>75</v>
      </c>
      <c r="F21" s="59">
        <v>75</v>
      </c>
      <c r="G21" s="59">
        <v>0</v>
      </c>
      <c r="H21" s="59">
        <v>0</v>
      </c>
      <c r="I21" s="59">
        <v>0</v>
      </c>
      <c r="J21" s="59">
        <v>0</v>
      </c>
      <c r="K21" s="59">
        <v>0</v>
      </c>
    </row>
    <row r="22" s="45" customFormat="1" ht="14.25" spans="1:11">
      <c r="A22" s="48" t="s">
        <v>152</v>
      </c>
      <c r="B22" s="49"/>
      <c r="C22" s="49"/>
      <c r="D22" s="49" t="s">
        <v>153</v>
      </c>
      <c r="E22" s="57">
        <f t="shared" si="2"/>
        <v>3810.8</v>
      </c>
      <c r="F22" s="57">
        <f t="shared" ref="F22:K22" si="10">F23+F31</f>
        <v>3356.25</v>
      </c>
      <c r="G22" s="57">
        <f t="shared" si="10"/>
        <v>0</v>
      </c>
      <c r="H22" s="57">
        <f t="shared" si="10"/>
        <v>0</v>
      </c>
      <c r="I22" s="57">
        <f t="shared" si="10"/>
        <v>0</v>
      </c>
      <c r="J22" s="57">
        <f t="shared" si="10"/>
        <v>0</v>
      </c>
      <c r="K22" s="57">
        <f t="shared" si="10"/>
        <v>454.55</v>
      </c>
    </row>
    <row r="23" s="47" customFormat="1" ht="14.25" spans="1:11">
      <c r="A23" s="52" t="s">
        <v>154</v>
      </c>
      <c r="B23" s="53"/>
      <c r="C23" s="53"/>
      <c r="D23" s="53" t="s">
        <v>155</v>
      </c>
      <c r="E23" s="59">
        <f t="shared" si="2"/>
        <v>3595.8</v>
      </c>
      <c r="F23" s="59">
        <f t="shared" ref="F23:K23" si="11">SUM(F24:F30)</f>
        <v>3141.25</v>
      </c>
      <c r="G23" s="59">
        <f t="shared" si="11"/>
        <v>0</v>
      </c>
      <c r="H23" s="59">
        <f t="shared" si="11"/>
        <v>0</v>
      </c>
      <c r="I23" s="59">
        <f t="shared" si="11"/>
        <v>0</v>
      </c>
      <c r="J23" s="59">
        <f t="shared" si="11"/>
        <v>0</v>
      </c>
      <c r="K23" s="59">
        <f t="shared" si="11"/>
        <v>454.55</v>
      </c>
    </row>
    <row r="24" s="47" customFormat="1" ht="14.25" spans="1:11">
      <c r="A24" s="52">
        <v>2130104</v>
      </c>
      <c r="B24" s="53"/>
      <c r="C24" s="53"/>
      <c r="D24" s="53" t="s">
        <v>156</v>
      </c>
      <c r="E24" s="59">
        <f t="shared" si="2"/>
        <v>836.17</v>
      </c>
      <c r="F24" s="59">
        <v>450.03</v>
      </c>
      <c r="G24" s="59">
        <v>0</v>
      </c>
      <c r="H24" s="59">
        <v>0</v>
      </c>
      <c r="I24" s="59">
        <v>0</v>
      </c>
      <c r="J24" s="59">
        <v>0</v>
      </c>
      <c r="K24" s="59">
        <f>5.19+331.95+33.76+15.24</f>
        <v>386.14</v>
      </c>
    </row>
    <row r="25" s="47" customFormat="1" ht="14.25" spans="1:11">
      <c r="A25" s="52" t="s">
        <v>157</v>
      </c>
      <c r="B25" s="53"/>
      <c r="C25" s="53"/>
      <c r="D25" s="53" t="s">
        <v>158</v>
      </c>
      <c r="E25" s="59">
        <f t="shared" si="2"/>
        <v>621.46</v>
      </c>
      <c r="F25" s="59">
        <v>621.46</v>
      </c>
      <c r="G25" s="59">
        <v>0</v>
      </c>
      <c r="H25" s="59">
        <v>0</v>
      </c>
      <c r="I25" s="59">
        <v>0</v>
      </c>
      <c r="J25" s="59">
        <v>0</v>
      </c>
      <c r="K25" s="59">
        <v>0</v>
      </c>
    </row>
    <row r="26" s="47" customFormat="1" ht="14.25" spans="1:11">
      <c r="A26" s="52" t="s">
        <v>159</v>
      </c>
      <c r="B26" s="53"/>
      <c r="C26" s="53"/>
      <c r="D26" s="53" t="s">
        <v>160</v>
      </c>
      <c r="E26" s="59">
        <f t="shared" si="2"/>
        <v>959.11</v>
      </c>
      <c r="F26" s="59">
        <v>959.11</v>
      </c>
      <c r="G26" s="59">
        <v>0</v>
      </c>
      <c r="H26" s="59">
        <v>0</v>
      </c>
      <c r="I26" s="59">
        <v>0</v>
      </c>
      <c r="J26" s="59">
        <v>0</v>
      </c>
      <c r="K26" s="59">
        <v>0</v>
      </c>
    </row>
    <row r="27" s="47" customFormat="1" ht="14.25" spans="1:11">
      <c r="A27" s="52" t="s">
        <v>161</v>
      </c>
      <c r="B27" s="53"/>
      <c r="C27" s="53"/>
      <c r="D27" s="53" t="s">
        <v>162</v>
      </c>
      <c r="E27" s="59">
        <f t="shared" si="2"/>
        <v>452.87</v>
      </c>
      <c r="F27" s="59">
        <v>452.87</v>
      </c>
      <c r="G27" s="59">
        <v>0</v>
      </c>
      <c r="H27" s="59">
        <v>0</v>
      </c>
      <c r="I27" s="59">
        <v>0</v>
      </c>
      <c r="J27" s="59">
        <v>0</v>
      </c>
      <c r="K27" s="59">
        <v>0</v>
      </c>
    </row>
    <row r="28" s="47" customFormat="1" ht="14.25" spans="1:11">
      <c r="A28" s="52" t="s">
        <v>163</v>
      </c>
      <c r="B28" s="53"/>
      <c r="C28" s="53"/>
      <c r="D28" s="53" t="s">
        <v>164</v>
      </c>
      <c r="E28" s="59">
        <f t="shared" si="2"/>
        <v>51.1</v>
      </c>
      <c r="F28" s="59">
        <v>51.1</v>
      </c>
      <c r="G28" s="59">
        <v>0</v>
      </c>
      <c r="H28" s="59">
        <v>0</v>
      </c>
      <c r="I28" s="59">
        <v>0</v>
      </c>
      <c r="J28" s="59">
        <v>0</v>
      </c>
      <c r="K28" s="59">
        <v>0</v>
      </c>
    </row>
    <row r="29" s="47" customFormat="1" ht="14.25" spans="1:11">
      <c r="A29" s="52" t="s">
        <v>165</v>
      </c>
      <c r="B29" s="53"/>
      <c r="C29" s="53"/>
      <c r="D29" s="53" t="s">
        <v>166</v>
      </c>
      <c r="E29" s="59">
        <f t="shared" si="2"/>
        <v>286</v>
      </c>
      <c r="F29" s="59">
        <v>286</v>
      </c>
      <c r="G29" s="59">
        <v>0</v>
      </c>
      <c r="H29" s="59">
        <v>0</v>
      </c>
      <c r="I29" s="59">
        <v>0</v>
      </c>
      <c r="J29" s="59">
        <v>0</v>
      </c>
      <c r="K29" s="59">
        <v>0</v>
      </c>
    </row>
    <row r="30" s="47" customFormat="1" ht="14.25" spans="1:11">
      <c r="A30" s="52" t="s">
        <v>167</v>
      </c>
      <c r="B30" s="53"/>
      <c r="C30" s="53"/>
      <c r="D30" s="53" t="s">
        <v>168</v>
      </c>
      <c r="E30" s="59">
        <f t="shared" si="2"/>
        <v>389.09</v>
      </c>
      <c r="F30" s="59">
        <f>91.74+228.94</f>
        <v>320.68</v>
      </c>
      <c r="G30" s="59">
        <v>0</v>
      </c>
      <c r="H30" s="59">
        <v>0</v>
      </c>
      <c r="I30" s="59">
        <v>0</v>
      </c>
      <c r="J30" s="59">
        <v>0</v>
      </c>
      <c r="K30" s="59">
        <f>68.41</f>
        <v>68.41</v>
      </c>
    </row>
    <row r="31" s="47" customFormat="1" ht="14.25" spans="1:11">
      <c r="A31" s="52" t="s">
        <v>169</v>
      </c>
      <c r="B31" s="53"/>
      <c r="C31" s="53"/>
      <c r="D31" s="53" t="s">
        <v>170</v>
      </c>
      <c r="E31" s="59">
        <f t="shared" si="2"/>
        <v>215</v>
      </c>
      <c r="F31" s="59">
        <f t="shared" ref="F31:K31" si="12">F32+F33</f>
        <v>215</v>
      </c>
      <c r="G31" s="59">
        <f t="shared" si="12"/>
        <v>0</v>
      </c>
      <c r="H31" s="59">
        <f t="shared" si="12"/>
        <v>0</v>
      </c>
      <c r="I31" s="59">
        <f t="shared" si="12"/>
        <v>0</v>
      </c>
      <c r="J31" s="59">
        <f t="shared" si="12"/>
        <v>0</v>
      </c>
      <c r="K31" s="59">
        <f t="shared" si="12"/>
        <v>0</v>
      </c>
    </row>
    <row r="32" s="47" customFormat="1" ht="14.25" spans="1:11">
      <c r="A32" s="52" t="s">
        <v>171</v>
      </c>
      <c r="B32" s="53"/>
      <c r="C32" s="53"/>
      <c r="D32" s="53" t="s">
        <v>172</v>
      </c>
      <c r="E32" s="59">
        <f t="shared" si="2"/>
        <v>200</v>
      </c>
      <c r="F32" s="59">
        <v>200</v>
      </c>
      <c r="G32" s="59">
        <v>0</v>
      </c>
      <c r="H32" s="59">
        <v>0</v>
      </c>
      <c r="I32" s="59">
        <v>0</v>
      </c>
      <c r="J32" s="59">
        <v>0</v>
      </c>
      <c r="K32" s="59">
        <v>0</v>
      </c>
    </row>
    <row r="33" s="47" customFormat="1" ht="14.25" spans="1:11">
      <c r="A33" s="52" t="s">
        <v>173</v>
      </c>
      <c r="B33" s="53"/>
      <c r="C33" s="53"/>
      <c r="D33" s="53" t="s">
        <v>174</v>
      </c>
      <c r="E33" s="59">
        <f t="shared" si="2"/>
        <v>15</v>
      </c>
      <c r="F33" s="59">
        <v>15</v>
      </c>
      <c r="G33" s="59">
        <v>0</v>
      </c>
      <c r="H33" s="59">
        <v>0</v>
      </c>
      <c r="I33" s="59">
        <v>0</v>
      </c>
      <c r="J33" s="59">
        <v>0</v>
      </c>
      <c r="K33" s="59">
        <v>0</v>
      </c>
    </row>
    <row r="34" s="45" customFormat="1" ht="14.25" spans="1:11">
      <c r="A34" s="48" t="s">
        <v>175</v>
      </c>
      <c r="B34" s="49"/>
      <c r="C34" s="49"/>
      <c r="D34" s="49" t="s">
        <v>176</v>
      </c>
      <c r="E34" s="57">
        <f t="shared" si="2"/>
        <v>341.77</v>
      </c>
      <c r="F34" s="57">
        <f t="shared" ref="F34:K34" si="13">F35</f>
        <v>341.77</v>
      </c>
      <c r="G34" s="57">
        <f t="shared" si="13"/>
        <v>0</v>
      </c>
      <c r="H34" s="57">
        <f t="shared" si="13"/>
        <v>0</v>
      </c>
      <c r="I34" s="57">
        <f t="shared" si="13"/>
        <v>0</v>
      </c>
      <c r="J34" s="57">
        <f t="shared" si="13"/>
        <v>0</v>
      </c>
      <c r="K34" s="57">
        <f t="shared" si="13"/>
        <v>0</v>
      </c>
    </row>
    <row r="35" s="47" customFormat="1" ht="14.25" spans="1:11">
      <c r="A35" s="52" t="s">
        <v>177</v>
      </c>
      <c r="B35" s="53"/>
      <c r="C35" s="53"/>
      <c r="D35" s="53" t="s">
        <v>178</v>
      </c>
      <c r="E35" s="59">
        <f t="shared" si="2"/>
        <v>341.77</v>
      </c>
      <c r="F35" s="59">
        <f t="shared" ref="F35:K35" si="14">F36</f>
        <v>341.77</v>
      </c>
      <c r="G35" s="59">
        <f t="shared" si="14"/>
        <v>0</v>
      </c>
      <c r="H35" s="59">
        <f t="shared" si="14"/>
        <v>0</v>
      </c>
      <c r="I35" s="59">
        <f t="shared" si="14"/>
        <v>0</v>
      </c>
      <c r="J35" s="59">
        <f t="shared" si="14"/>
        <v>0</v>
      </c>
      <c r="K35" s="59">
        <f t="shared" si="14"/>
        <v>0</v>
      </c>
    </row>
    <row r="36" s="47" customFormat="1" ht="14.25" spans="1:11">
      <c r="A36" s="52" t="s">
        <v>179</v>
      </c>
      <c r="B36" s="53"/>
      <c r="C36" s="53"/>
      <c r="D36" s="53" t="s">
        <v>180</v>
      </c>
      <c r="E36" s="59">
        <f t="shared" si="2"/>
        <v>341.77</v>
      </c>
      <c r="F36" s="59">
        <v>341.77</v>
      </c>
      <c r="G36" s="59">
        <v>0</v>
      </c>
      <c r="H36" s="59">
        <v>0</v>
      </c>
      <c r="I36" s="59">
        <v>0</v>
      </c>
      <c r="J36" s="59">
        <v>0</v>
      </c>
      <c r="K36" s="59">
        <v>0</v>
      </c>
    </row>
    <row r="37" s="45" customFormat="1" ht="14.25" spans="1:11">
      <c r="A37" s="48">
        <v>221</v>
      </c>
      <c r="B37" s="49"/>
      <c r="C37" s="49"/>
      <c r="D37" s="49" t="s">
        <v>181</v>
      </c>
      <c r="E37" s="57">
        <f t="shared" si="2"/>
        <v>28.15</v>
      </c>
      <c r="F37" s="57">
        <f>12.53+13.54+2.08</f>
        <v>28.15</v>
      </c>
      <c r="G37" s="57">
        <v>0</v>
      </c>
      <c r="H37" s="57">
        <v>0</v>
      </c>
      <c r="I37" s="57">
        <v>0</v>
      </c>
      <c r="J37" s="57">
        <v>0</v>
      </c>
      <c r="K37" s="57">
        <v>0</v>
      </c>
    </row>
    <row r="38" s="45" customFormat="1" ht="14.25" spans="1:11">
      <c r="A38" s="48" t="s">
        <v>182</v>
      </c>
      <c r="B38" s="49"/>
      <c r="C38" s="49"/>
      <c r="D38" s="49" t="s">
        <v>183</v>
      </c>
      <c r="E38" s="57">
        <f t="shared" si="2"/>
        <v>233.75</v>
      </c>
      <c r="F38" s="57">
        <f t="shared" ref="F38:K38" si="15">F39+F41</f>
        <v>30.61</v>
      </c>
      <c r="G38" s="57">
        <f t="shared" si="15"/>
        <v>0</v>
      </c>
      <c r="H38" s="57">
        <f t="shared" si="15"/>
        <v>0</v>
      </c>
      <c r="I38" s="57">
        <f t="shared" si="15"/>
        <v>0</v>
      </c>
      <c r="J38" s="57">
        <f t="shared" si="15"/>
        <v>0</v>
      </c>
      <c r="K38" s="57">
        <f t="shared" si="15"/>
        <v>203.14</v>
      </c>
    </row>
    <row r="39" s="47" customFormat="1" ht="14.25" spans="1:11">
      <c r="A39" s="52" t="s">
        <v>184</v>
      </c>
      <c r="B39" s="53"/>
      <c r="C39" s="53"/>
      <c r="D39" s="53" t="s">
        <v>185</v>
      </c>
      <c r="E39" s="59">
        <f t="shared" si="2"/>
        <v>30</v>
      </c>
      <c r="F39" s="59">
        <f t="shared" ref="F39:K39" si="16">F40</f>
        <v>30</v>
      </c>
      <c r="G39" s="59">
        <f t="shared" si="16"/>
        <v>0</v>
      </c>
      <c r="H39" s="59">
        <f t="shared" si="16"/>
        <v>0</v>
      </c>
      <c r="I39" s="59">
        <f t="shared" si="16"/>
        <v>0</v>
      </c>
      <c r="J39" s="59">
        <f t="shared" si="16"/>
        <v>0</v>
      </c>
      <c r="K39" s="59">
        <f t="shared" si="16"/>
        <v>0</v>
      </c>
    </row>
    <row r="40" s="47" customFormat="1" ht="14.25" spans="1:11">
      <c r="A40" s="52" t="s">
        <v>186</v>
      </c>
      <c r="B40" s="53"/>
      <c r="C40" s="53"/>
      <c r="D40" s="53" t="s">
        <v>187</v>
      </c>
      <c r="E40" s="59">
        <f t="shared" si="2"/>
        <v>30</v>
      </c>
      <c r="F40" s="59">
        <v>30</v>
      </c>
      <c r="G40" s="59">
        <v>0</v>
      </c>
      <c r="H40" s="59">
        <v>0</v>
      </c>
      <c r="I40" s="59">
        <v>0</v>
      </c>
      <c r="J40" s="59">
        <v>0</v>
      </c>
      <c r="K40" s="59">
        <v>0</v>
      </c>
    </row>
    <row r="41" s="47" customFormat="1" ht="14.25" spans="1:11">
      <c r="A41" s="52" t="s">
        <v>188</v>
      </c>
      <c r="B41" s="53"/>
      <c r="C41" s="53"/>
      <c r="D41" s="53" t="s">
        <v>183</v>
      </c>
      <c r="E41" s="59">
        <f t="shared" si="2"/>
        <v>203.75</v>
      </c>
      <c r="F41" s="59">
        <f t="shared" ref="F41:K41" si="17">F42</f>
        <v>0.61</v>
      </c>
      <c r="G41" s="59">
        <f t="shared" si="17"/>
        <v>0</v>
      </c>
      <c r="H41" s="59">
        <f t="shared" si="17"/>
        <v>0</v>
      </c>
      <c r="I41" s="59">
        <f t="shared" si="17"/>
        <v>0</v>
      </c>
      <c r="J41" s="59">
        <f t="shared" si="17"/>
        <v>0</v>
      </c>
      <c r="K41" s="59">
        <f t="shared" si="17"/>
        <v>203.14</v>
      </c>
    </row>
    <row r="42" s="47" customFormat="1" ht="14.25" spans="1:11">
      <c r="A42" s="52" t="s">
        <v>189</v>
      </c>
      <c r="B42" s="53"/>
      <c r="C42" s="53"/>
      <c r="D42" s="53" t="s">
        <v>183</v>
      </c>
      <c r="E42" s="59">
        <f t="shared" si="2"/>
        <v>203.75</v>
      </c>
      <c r="F42" s="59">
        <v>0.61</v>
      </c>
      <c r="G42" s="59">
        <v>0</v>
      </c>
      <c r="H42" s="59">
        <v>0</v>
      </c>
      <c r="I42" s="59">
        <v>0</v>
      </c>
      <c r="J42" s="59">
        <v>0</v>
      </c>
      <c r="K42" s="59">
        <f>31.88+28+37.51+105.75</f>
        <v>203.14</v>
      </c>
    </row>
  </sheetData>
  <mergeCells count="86">
    <mergeCell ref="A1:K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25" right="0.25" top="0.75" bottom="0.75" header="0.298611111111111" footer="0.298611111111111"/>
  <pageSetup paperSize="9" scale="75" orientation="landscape"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zoomScaleSheetLayoutView="60" topLeftCell="A7" workbookViewId="0">
      <selection activeCell="F16" sqref="F16"/>
    </sheetView>
  </sheetViews>
  <sheetFormatPr defaultColWidth="8.875" defaultRowHeight="12.75"/>
  <cols>
    <col min="1" max="1" width="3.125" customWidth="1"/>
    <col min="2" max="2" width="4.28333333333333" customWidth="1"/>
    <col min="3" max="3" width="3.56666666666667" customWidth="1"/>
    <col min="4" max="4" width="37.425" customWidth="1"/>
    <col min="5" max="10" width="17.125" customWidth="1"/>
    <col min="11" max="11" width="9.75833333333333"/>
  </cols>
  <sheetData>
    <row r="1" ht="18.75" spans="1:6">
      <c r="A1" s="1" t="s">
        <v>190</v>
      </c>
      <c r="F1" s="1" t="s">
        <v>190</v>
      </c>
    </row>
    <row r="2" spans="10:10">
      <c r="J2" s="15" t="s">
        <v>191</v>
      </c>
    </row>
    <row r="3" spans="1:10">
      <c r="A3" s="2" t="s">
        <v>2</v>
      </c>
      <c r="J3" s="15" t="s">
        <v>3</v>
      </c>
    </row>
    <row r="4" ht="15.4" customHeight="1" spans="1:10">
      <c r="A4" s="3" t="s">
        <v>7</v>
      </c>
      <c r="B4" s="4" t="s">
        <v>5</v>
      </c>
      <c r="C4" s="4" t="s">
        <v>5</v>
      </c>
      <c r="D4" s="4" t="s">
        <v>119</v>
      </c>
      <c r="E4" s="18" t="s">
        <v>99</v>
      </c>
      <c r="F4" s="18" t="s">
        <v>192</v>
      </c>
      <c r="G4" s="18" t="s">
        <v>193</v>
      </c>
      <c r="H4" s="18" t="s">
        <v>194</v>
      </c>
      <c r="I4" s="18" t="s">
        <v>195</v>
      </c>
      <c r="J4" s="18" t="s">
        <v>196</v>
      </c>
    </row>
    <row r="5" ht="15.4" customHeight="1" spans="1:10">
      <c r="A5" s="5" t="s">
        <v>126</v>
      </c>
      <c r="B5" s="6" t="s">
        <v>5</v>
      </c>
      <c r="C5" s="6" t="s">
        <v>5</v>
      </c>
      <c r="D5" s="7" t="s">
        <v>119</v>
      </c>
      <c r="E5" s="6" t="s">
        <v>5</v>
      </c>
      <c r="F5" s="6" t="s">
        <v>5</v>
      </c>
      <c r="G5" s="6" t="s">
        <v>5</v>
      </c>
      <c r="H5" s="6" t="s">
        <v>5</v>
      </c>
      <c r="I5" s="6" t="s">
        <v>5</v>
      </c>
      <c r="J5" s="6" t="s">
        <v>5</v>
      </c>
    </row>
    <row r="6" ht="15.4" customHeight="1" spans="1:10">
      <c r="A6" s="5" t="s">
        <v>5</v>
      </c>
      <c r="B6" s="6" t="s">
        <v>5</v>
      </c>
      <c r="C6" s="6" t="s">
        <v>5</v>
      </c>
      <c r="D6" s="7" t="s">
        <v>5</v>
      </c>
      <c r="E6" s="6" t="s">
        <v>5</v>
      </c>
      <c r="F6" s="6" t="s">
        <v>5</v>
      </c>
      <c r="G6" s="6" t="s">
        <v>5</v>
      </c>
      <c r="H6" s="6" t="s">
        <v>5</v>
      </c>
      <c r="I6" s="6" t="s">
        <v>5</v>
      </c>
      <c r="J6" s="6" t="s">
        <v>5</v>
      </c>
    </row>
    <row r="7" ht="15.4" customHeight="1" spans="1:10">
      <c r="A7" s="5" t="s">
        <v>5</v>
      </c>
      <c r="B7" s="6" t="s">
        <v>5</v>
      </c>
      <c r="C7" s="6" t="s">
        <v>5</v>
      </c>
      <c r="D7" s="7" t="s">
        <v>5</v>
      </c>
      <c r="E7" s="6" t="s">
        <v>5</v>
      </c>
      <c r="F7" s="6" t="s">
        <v>5</v>
      </c>
      <c r="G7" s="6" t="s">
        <v>5</v>
      </c>
      <c r="H7" s="6" t="s">
        <v>5</v>
      </c>
      <c r="I7" s="6" t="s">
        <v>5</v>
      </c>
      <c r="J7" s="6" t="s">
        <v>5</v>
      </c>
    </row>
    <row r="8" ht="15.4" customHeight="1" spans="1:10">
      <c r="A8" s="76" t="s">
        <v>10</v>
      </c>
      <c r="B8" s="7" t="s">
        <v>128</v>
      </c>
      <c r="C8" s="7" t="s">
        <v>129</v>
      </c>
      <c r="D8" s="7" t="s">
        <v>10</v>
      </c>
      <c r="E8" s="6" t="s">
        <v>11</v>
      </c>
      <c r="F8" s="6" t="s">
        <v>12</v>
      </c>
      <c r="G8" s="6" t="s">
        <v>20</v>
      </c>
      <c r="H8" s="6" t="s">
        <v>24</v>
      </c>
      <c r="I8" s="6" t="s">
        <v>28</v>
      </c>
      <c r="J8" s="6" t="s">
        <v>32</v>
      </c>
    </row>
    <row r="9" ht="15.4" customHeight="1" spans="1:10">
      <c r="A9" s="77" t="s">
        <v>130</v>
      </c>
      <c r="B9" s="78" t="s">
        <v>5</v>
      </c>
      <c r="C9" s="78" t="s">
        <v>5</v>
      </c>
      <c r="D9" s="78" t="s">
        <v>130</v>
      </c>
      <c r="E9" s="56">
        <f t="shared" ref="E9:J9" si="0">E10+E15+E16+E17+E22+E34+E37+E38</f>
        <v>5194.28</v>
      </c>
      <c r="F9" s="56">
        <f t="shared" si="0"/>
        <v>1897.53</v>
      </c>
      <c r="G9" s="56">
        <f t="shared" si="0"/>
        <v>3296.75</v>
      </c>
      <c r="H9" s="56">
        <f t="shared" si="0"/>
        <v>0</v>
      </c>
      <c r="I9" s="56">
        <f t="shared" si="0"/>
        <v>0</v>
      </c>
      <c r="J9" s="56">
        <f t="shared" si="0"/>
        <v>0</v>
      </c>
    </row>
    <row r="10" s="45" customFormat="1" ht="15.4" customHeight="1" spans="1:10">
      <c r="A10" s="54" t="s">
        <v>131</v>
      </c>
      <c r="B10" s="55"/>
      <c r="C10" s="55"/>
      <c r="D10" s="55" t="s">
        <v>132</v>
      </c>
      <c r="E10" s="57">
        <f>F10+G10</f>
        <v>86.69</v>
      </c>
      <c r="F10" s="57">
        <f>F11+F13</f>
        <v>62.69</v>
      </c>
      <c r="G10" s="57">
        <f>G11+G13</f>
        <v>24</v>
      </c>
      <c r="H10" s="57"/>
      <c r="I10" s="57"/>
      <c r="J10" s="57"/>
    </row>
    <row r="11" s="47" customFormat="1" ht="15.4" customHeight="1" spans="1:10">
      <c r="A11" s="79" t="s">
        <v>133</v>
      </c>
      <c r="B11" s="80"/>
      <c r="C11" s="80"/>
      <c r="D11" s="80" t="s">
        <v>134</v>
      </c>
      <c r="E11" s="59">
        <f t="shared" ref="E11:E42" si="1">F11+G11</f>
        <v>86.23</v>
      </c>
      <c r="F11" s="59">
        <f>F12</f>
        <v>62.23</v>
      </c>
      <c r="G11" s="59">
        <f>G12</f>
        <v>24</v>
      </c>
      <c r="H11" s="59"/>
      <c r="I11" s="59"/>
      <c r="J11" s="59"/>
    </row>
    <row r="12" s="47" customFormat="1" ht="15.4" customHeight="1" spans="1:10">
      <c r="A12" s="79" t="s">
        <v>135</v>
      </c>
      <c r="B12" s="80"/>
      <c r="C12" s="80"/>
      <c r="D12" s="80" t="s">
        <v>136</v>
      </c>
      <c r="E12" s="59">
        <f t="shared" si="1"/>
        <v>86.23</v>
      </c>
      <c r="F12" s="59">
        <v>62.23</v>
      </c>
      <c r="G12" s="59">
        <v>24</v>
      </c>
      <c r="H12" s="59"/>
      <c r="I12" s="59"/>
      <c r="J12" s="59"/>
    </row>
    <row r="13" s="47" customFormat="1" ht="15.4" customHeight="1" spans="1:10">
      <c r="A13" s="79" t="s">
        <v>137</v>
      </c>
      <c r="B13" s="80"/>
      <c r="C13" s="80"/>
      <c r="D13" s="80" t="s">
        <v>138</v>
      </c>
      <c r="E13" s="59">
        <f t="shared" si="1"/>
        <v>0.46</v>
      </c>
      <c r="F13" s="59">
        <v>0.46</v>
      </c>
      <c r="G13" s="59"/>
      <c r="H13" s="59"/>
      <c r="I13" s="59"/>
      <c r="J13" s="59"/>
    </row>
    <row r="14" s="47" customFormat="1" ht="15.4" customHeight="1" spans="1:10">
      <c r="A14" s="79" t="s">
        <v>139</v>
      </c>
      <c r="B14" s="80"/>
      <c r="C14" s="80"/>
      <c r="D14" s="80" t="s">
        <v>138</v>
      </c>
      <c r="E14" s="59">
        <f t="shared" si="1"/>
        <v>0.46</v>
      </c>
      <c r="F14" s="59">
        <v>0.46</v>
      </c>
      <c r="G14" s="59"/>
      <c r="H14" s="59"/>
      <c r="I14" s="59"/>
      <c r="J14" s="59"/>
    </row>
    <row r="15" s="45" customFormat="1" ht="15.4" customHeight="1" spans="1:10">
      <c r="A15" s="48">
        <v>208</v>
      </c>
      <c r="B15" s="49"/>
      <c r="C15" s="49"/>
      <c r="D15" s="49" t="s">
        <v>140</v>
      </c>
      <c r="E15" s="57">
        <f t="shared" si="1"/>
        <v>39.76</v>
      </c>
      <c r="F15" s="57">
        <v>39.76</v>
      </c>
      <c r="G15" s="57"/>
      <c r="H15" s="57"/>
      <c r="I15" s="57"/>
      <c r="J15" s="57"/>
    </row>
    <row r="16" s="45" customFormat="1" ht="15.4" customHeight="1" spans="1:10">
      <c r="A16" s="48">
        <v>210</v>
      </c>
      <c r="B16" s="49"/>
      <c r="C16" s="49"/>
      <c r="D16" s="49" t="s">
        <v>141</v>
      </c>
      <c r="E16" s="57">
        <f t="shared" si="1"/>
        <v>26.48</v>
      </c>
      <c r="F16" s="57">
        <f>8.75+9.53+8.2</f>
        <v>26.48</v>
      </c>
      <c r="G16" s="57"/>
      <c r="H16" s="57"/>
      <c r="I16" s="57"/>
      <c r="J16" s="57"/>
    </row>
    <row r="17" s="45" customFormat="1" ht="15.4" customHeight="1" spans="1:10">
      <c r="A17" s="54" t="s">
        <v>142</v>
      </c>
      <c r="B17" s="55"/>
      <c r="C17" s="55"/>
      <c r="D17" s="55" t="s">
        <v>143</v>
      </c>
      <c r="E17" s="57">
        <f t="shared" si="1"/>
        <v>626.88</v>
      </c>
      <c r="F17" s="57">
        <f>F18+F20</f>
        <v>0</v>
      </c>
      <c r="G17" s="57">
        <f>G18+G20</f>
        <v>626.88</v>
      </c>
      <c r="H17" s="57"/>
      <c r="I17" s="57"/>
      <c r="J17" s="57"/>
    </row>
    <row r="18" s="47" customFormat="1" ht="15.4" customHeight="1" spans="1:10">
      <c r="A18" s="79" t="s">
        <v>144</v>
      </c>
      <c r="B18" s="80"/>
      <c r="C18" s="80"/>
      <c r="D18" s="80" t="s">
        <v>145</v>
      </c>
      <c r="E18" s="59">
        <f t="shared" si="1"/>
        <v>551.88</v>
      </c>
      <c r="F18" s="59">
        <f>F19</f>
        <v>0</v>
      </c>
      <c r="G18" s="59">
        <f>G19</f>
        <v>551.88</v>
      </c>
      <c r="H18" s="59"/>
      <c r="I18" s="59"/>
      <c r="J18" s="59"/>
    </row>
    <row r="19" s="47" customFormat="1" ht="14.25" spans="1:10">
      <c r="A19" s="79" t="s">
        <v>146</v>
      </c>
      <c r="B19" s="80"/>
      <c r="C19" s="80"/>
      <c r="D19" s="80" t="s">
        <v>147</v>
      </c>
      <c r="E19" s="59">
        <f t="shared" si="1"/>
        <v>551.88</v>
      </c>
      <c r="F19" s="59">
        <f>0</f>
        <v>0</v>
      </c>
      <c r="G19" s="59">
        <v>551.88</v>
      </c>
      <c r="H19" s="59"/>
      <c r="I19" s="59"/>
      <c r="J19" s="59"/>
    </row>
    <row r="20" s="47" customFormat="1" ht="14.25" spans="1:10">
      <c r="A20" s="79" t="s">
        <v>148</v>
      </c>
      <c r="B20" s="80"/>
      <c r="C20" s="80"/>
      <c r="D20" s="80" t="s">
        <v>149</v>
      </c>
      <c r="E20" s="59">
        <f t="shared" si="1"/>
        <v>75</v>
      </c>
      <c r="F20" s="59"/>
      <c r="G20" s="59">
        <v>75</v>
      </c>
      <c r="H20" s="59"/>
      <c r="I20" s="59"/>
      <c r="J20" s="59"/>
    </row>
    <row r="21" s="47" customFormat="1" ht="14.25" spans="1:10">
      <c r="A21" s="79" t="s">
        <v>150</v>
      </c>
      <c r="B21" s="80"/>
      <c r="C21" s="80"/>
      <c r="D21" s="80" t="s">
        <v>151</v>
      </c>
      <c r="E21" s="59">
        <f t="shared" si="1"/>
        <v>75</v>
      </c>
      <c r="F21" s="59"/>
      <c r="G21" s="59">
        <v>75</v>
      </c>
      <c r="H21" s="59"/>
      <c r="I21" s="59"/>
      <c r="J21" s="59"/>
    </row>
    <row r="22" s="45" customFormat="1" ht="14.25" spans="1:10">
      <c r="A22" s="54" t="s">
        <v>152</v>
      </c>
      <c r="B22" s="55"/>
      <c r="C22" s="55"/>
      <c r="D22" s="55" t="s">
        <v>153</v>
      </c>
      <c r="E22" s="57">
        <f t="shared" si="1"/>
        <v>3810.8</v>
      </c>
      <c r="F22" s="57">
        <f>F23+F31</f>
        <v>1564.7</v>
      </c>
      <c r="G22" s="57">
        <f>G23+G31</f>
        <v>2246.1</v>
      </c>
      <c r="H22" s="57"/>
      <c r="I22" s="57"/>
      <c r="J22" s="57"/>
    </row>
    <row r="23" s="47" customFormat="1" ht="14.25" spans="1:10">
      <c r="A23" s="79" t="s">
        <v>154</v>
      </c>
      <c r="B23" s="80"/>
      <c r="C23" s="80"/>
      <c r="D23" s="80" t="s">
        <v>155</v>
      </c>
      <c r="E23" s="59">
        <f t="shared" si="1"/>
        <v>3595.8</v>
      </c>
      <c r="F23" s="59">
        <f>SUM(F24:F30)</f>
        <v>1564.7</v>
      </c>
      <c r="G23" s="59">
        <f>SUM(G24:G30)</f>
        <v>2031.1</v>
      </c>
      <c r="H23" s="59"/>
      <c r="I23" s="59"/>
      <c r="J23" s="59"/>
    </row>
    <row r="24" s="47" customFormat="1" ht="14.25" spans="1:10">
      <c r="A24" s="52">
        <v>2130104</v>
      </c>
      <c r="B24" s="53"/>
      <c r="C24" s="53"/>
      <c r="D24" s="53" t="s">
        <v>156</v>
      </c>
      <c r="E24" s="59">
        <f t="shared" si="1"/>
        <v>836.17</v>
      </c>
      <c r="F24" s="59">
        <v>829.17</v>
      </c>
      <c r="G24" s="59">
        <f>7</f>
        <v>7</v>
      </c>
      <c r="H24" s="59"/>
      <c r="I24" s="59"/>
      <c r="J24" s="59"/>
    </row>
    <row r="25" s="47" customFormat="1" ht="14.25" spans="1:10">
      <c r="A25" s="79" t="s">
        <v>157</v>
      </c>
      <c r="B25" s="80"/>
      <c r="C25" s="80"/>
      <c r="D25" s="80" t="s">
        <v>158</v>
      </c>
      <c r="E25" s="59">
        <f t="shared" si="1"/>
        <v>621.46</v>
      </c>
      <c r="F25" s="59">
        <v>450.95</v>
      </c>
      <c r="G25" s="59">
        <v>170.51</v>
      </c>
      <c r="H25" s="59"/>
      <c r="I25" s="59"/>
      <c r="J25" s="59"/>
    </row>
    <row r="26" s="47" customFormat="1" ht="14.25" spans="1:10">
      <c r="A26" s="79" t="s">
        <v>159</v>
      </c>
      <c r="B26" s="80"/>
      <c r="C26" s="80"/>
      <c r="D26" s="80" t="s">
        <v>160</v>
      </c>
      <c r="E26" s="59">
        <f t="shared" si="1"/>
        <v>959.11</v>
      </c>
      <c r="F26" s="59">
        <v>144.25</v>
      </c>
      <c r="G26" s="59">
        <v>814.86</v>
      </c>
      <c r="H26" s="59"/>
      <c r="I26" s="59"/>
      <c r="J26" s="59"/>
    </row>
    <row r="27" s="47" customFormat="1" ht="14.25" spans="1:10">
      <c r="A27" s="79" t="s">
        <v>161</v>
      </c>
      <c r="B27" s="80"/>
      <c r="C27" s="80"/>
      <c r="D27" s="80" t="s">
        <v>162</v>
      </c>
      <c r="E27" s="59">
        <f t="shared" si="1"/>
        <v>452.87</v>
      </c>
      <c r="F27" s="59"/>
      <c r="G27" s="59">
        <v>452.87</v>
      </c>
      <c r="H27" s="59"/>
      <c r="I27" s="59"/>
      <c r="J27" s="59"/>
    </row>
    <row r="28" s="47" customFormat="1" ht="14.25" spans="1:10">
      <c r="A28" s="79" t="s">
        <v>163</v>
      </c>
      <c r="B28" s="80"/>
      <c r="C28" s="80"/>
      <c r="D28" s="80" t="s">
        <v>164</v>
      </c>
      <c r="E28" s="59">
        <f t="shared" si="1"/>
        <v>51.1</v>
      </c>
      <c r="F28" s="59"/>
      <c r="G28" s="59">
        <v>51.1</v>
      </c>
      <c r="H28" s="59"/>
      <c r="I28" s="59"/>
      <c r="J28" s="59"/>
    </row>
    <row r="29" s="47" customFormat="1" ht="14.25" spans="1:10">
      <c r="A29" s="79" t="s">
        <v>165</v>
      </c>
      <c r="B29" s="80"/>
      <c r="C29" s="80"/>
      <c r="D29" s="80" t="s">
        <v>166</v>
      </c>
      <c r="E29" s="59">
        <f t="shared" si="1"/>
        <v>286</v>
      </c>
      <c r="F29" s="59"/>
      <c r="G29" s="59">
        <v>286</v>
      </c>
      <c r="H29" s="59"/>
      <c r="I29" s="59"/>
      <c r="J29" s="59"/>
    </row>
    <row r="30" s="47" customFormat="1" ht="14.25" spans="1:10">
      <c r="A30" s="79" t="s">
        <v>167</v>
      </c>
      <c r="B30" s="80"/>
      <c r="C30" s="80"/>
      <c r="D30" s="80" t="s">
        <v>168</v>
      </c>
      <c r="E30" s="59">
        <f t="shared" si="1"/>
        <v>389.09</v>
      </c>
      <c r="F30" s="59">
        <f>91.74+48.59</f>
        <v>140.33</v>
      </c>
      <c r="G30" s="59">
        <f>68.41+180.35</f>
        <v>248.76</v>
      </c>
      <c r="H30" s="59"/>
      <c r="I30" s="59"/>
      <c r="J30" s="59"/>
    </row>
    <row r="31" s="47" customFormat="1" ht="14.25" spans="1:10">
      <c r="A31" s="79" t="s">
        <v>169</v>
      </c>
      <c r="B31" s="80"/>
      <c r="C31" s="80"/>
      <c r="D31" s="80" t="s">
        <v>170</v>
      </c>
      <c r="E31" s="59">
        <f t="shared" si="1"/>
        <v>215</v>
      </c>
      <c r="F31" s="59">
        <f>F32+F33</f>
        <v>0</v>
      </c>
      <c r="G31" s="59">
        <f>G32+G33</f>
        <v>215</v>
      </c>
      <c r="H31" s="59"/>
      <c r="I31" s="59"/>
      <c r="J31" s="59"/>
    </row>
    <row r="32" s="47" customFormat="1" ht="14.25" spans="1:10">
      <c r="A32" s="79" t="s">
        <v>171</v>
      </c>
      <c r="B32" s="80"/>
      <c r="C32" s="80"/>
      <c r="D32" s="80" t="s">
        <v>172</v>
      </c>
      <c r="E32" s="59">
        <f t="shared" si="1"/>
        <v>200</v>
      </c>
      <c r="F32" s="59"/>
      <c r="G32" s="59">
        <v>200</v>
      </c>
      <c r="H32" s="59"/>
      <c r="I32" s="59"/>
      <c r="J32" s="59"/>
    </row>
    <row r="33" s="47" customFormat="1" ht="14.25" spans="1:10">
      <c r="A33" s="79" t="s">
        <v>173</v>
      </c>
      <c r="B33" s="80"/>
      <c r="C33" s="80"/>
      <c r="D33" s="80" t="s">
        <v>174</v>
      </c>
      <c r="E33" s="59">
        <f t="shared" si="1"/>
        <v>15</v>
      </c>
      <c r="F33" s="59"/>
      <c r="G33" s="59">
        <v>15</v>
      </c>
      <c r="H33" s="59"/>
      <c r="I33" s="59"/>
      <c r="J33" s="59"/>
    </row>
    <row r="34" s="45" customFormat="1" ht="14.25" spans="1:10">
      <c r="A34" s="54" t="s">
        <v>175</v>
      </c>
      <c r="B34" s="55"/>
      <c r="C34" s="55"/>
      <c r="D34" s="55" t="s">
        <v>176</v>
      </c>
      <c r="E34" s="57">
        <f t="shared" si="1"/>
        <v>341.77</v>
      </c>
      <c r="F34" s="57">
        <f>F35</f>
        <v>0</v>
      </c>
      <c r="G34" s="57">
        <f>G35</f>
        <v>341.77</v>
      </c>
      <c r="H34" s="57"/>
      <c r="I34" s="57"/>
      <c r="J34" s="57"/>
    </row>
    <row r="35" s="47" customFormat="1" ht="14.25" spans="1:10">
      <c r="A35" s="79" t="s">
        <v>177</v>
      </c>
      <c r="B35" s="80"/>
      <c r="C35" s="80"/>
      <c r="D35" s="80" t="s">
        <v>178</v>
      </c>
      <c r="E35" s="59">
        <f t="shared" si="1"/>
        <v>341.77</v>
      </c>
      <c r="F35" s="59">
        <f>F36</f>
        <v>0</v>
      </c>
      <c r="G35" s="59">
        <f>G36</f>
        <v>341.77</v>
      </c>
      <c r="H35" s="59"/>
      <c r="I35" s="59"/>
      <c r="J35" s="59"/>
    </row>
    <row r="36" s="47" customFormat="1" ht="14.25" spans="1:10">
      <c r="A36" s="79" t="s">
        <v>179</v>
      </c>
      <c r="B36" s="80"/>
      <c r="C36" s="80"/>
      <c r="D36" s="80" t="s">
        <v>180</v>
      </c>
      <c r="E36" s="59">
        <f t="shared" si="1"/>
        <v>341.77</v>
      </c>
      <c r="F36" s="59"/>
      <c r="G36" s="59">
        <v>341.77</v>
      </c>
      <c r="H36" s="59"/>
      <c r="I36" s="59"/>
      <c r="J36" s="59"/>
    </row>
    <row r="37" s="45" customFormat="1" ht="14.25" spans="1:10">
      <c r="A37" s="48">
        <v>221</v>
      </c>
      <c r="B37" s="49"/>
      <c r="C37" s="49"/>
      <c r="D37" s="49" t="s">
        <v>181</v>
      </c>
      <c r="E37" s="57">
        <f t="shared" si="1"/>
        <v>28.15</v>
      </c>
      <c r="F37" s="57">
        <f>12.53+13.54+2.08</f>
        <v>28.15</v>
      </c>
      <c r="G37" s="57"/>
      <c r="H37" s="57"/>
      <c r="I37" s="57"/>
      <c r="J37" s="57"/>
    </row>
    <row r="38" s="45" customFormat="1" ht="14.25" spans="1:10">
      <c r="A38" s="54" t="s">
        <v>182</v>
      </c>
      <c r="B38" s="55"/>
      <c r="C38" s="55"/>
      <c r="D38" s="55" t="s">
        <v>183</v>
      </c>
      <c r="E38" s="57">
        <f t="shared" si="1"/>
        <v>233.75</v>
      </c>
      <c r="F38" s="57">
        <f>F39+F41</f>
        <v>175.75</v>
      </c>
      <c r="G38" s="57">
        <f>G39+G41</f>
        <v>58</v>
      </c>
      <c r="H38" s="57"/>
      <c r="I38" s="57"/>
      <c r="J38" s="57"/>
    </row>
    <row r="39" s="47" customFormat="1" ht="14.25" spans="1:10">
      <c r="A39" s="79" t="s">
        <v>184</v>
      </c>
      <c r="B39" s="80"/>
      <c r="C39" s="80"/>
      <c r="D39" s="80" t="s">
        <v>185</v>
      </c>
      <c r="E39" s="59">
        <f t="shared" si="1"/>
        <v>30</v>
      </c>
      <c r="F39" s="59">
        <f>F40</f>
        <v>0</v>
      </c>
      <c r="G39" s="59">
        <f>G40</f>
        <v>30</v>
      </c>
      <c r="H39" s="59"/>
      <c r="I39" s="59"/>
      <c r="J39" s="59"/>
    </row>
    <row r="40" s="47" customFormat="1" ht="14.25" spans="1:10">
      <c r="A40" s="79" t="s">
        <v>186</v>
      </c>
      <c r="B40" s="80"/>
      <c r="C40" s="80"/>
      <c r="D40" s="80" t="s">
        <v>187</v>
      </c>
      <c r="E40" s="59">
        <f t="shared" si="1"/>
        <v>30</v>
      </c>
      <c r="F40" s="59"/>
      <c r="G40" s="59">
        <v>30</v>
      </c>
      <c r="H40" s="59"/>
      <c r="I40" s="59"/>
      <c r="J40" s="59"/>
    </row>
    <row r="41" s="47" customFormat="1" ht="14.25" spans="1:10">
      <c r="A41" s="79" t="s">
        <v>188</v>
      </c>
      <c r="B41" s="80"/>
      <c r="C41" s="80"/>
      <c r="D41" s="80" t="s">
        <v>183</v>
      </c>
      <c r="E41" s="59">
        <f t="shared" si="1"/>
        <v>203.75</v>
      </c>
      <c r="F41" s="59">
        <f>F42</f>
        <v>175.75</v>
      </c>
      <c r="G41" s="59">
        <f>G42</f>
        <v>28</v>
      </c>
      <c r="H41" s="59"/>
      <c r="I41" s="59"/>
      <c r="J41" s="59"/>
    </row>
    <row r="42" s="47" customFormat="1" ht="14.25" spans="1:10">
      <c r="A42" s="79" t="s">
        <v>189</v>
      </c>
      <c r="B42" s="80"/>
      <c r="C42" s="80"/>
      <c r="D42" s="80" t="s">
        <v>183</v>
      </c>
      <c r="E42" s="59">
        <f t="shared" si="1"/>
        <v>203.75</v>
      </c>
      <c r="F42" s="59">
        <v>175.75</v>
      </c>
      <c r="G42" s="59">
        <v>28</v>
      </c>
      <c r="H42" s="59"/>
      <c r="I42" s="59"/>
      <c r="J42" s="59"/>
    </row>
    <row r="43" spans="1:10">
      <c r="A43" s="81"/>
      <c r="B43" s="81"/>
      <c r="C43" s="81"/>
      <c r="D43" s="81"/>
      <c r="E43" s="81"/>
      <c r="F43" s="81"/>
      <c r="G43" s="81"/>
      <c r="H43" s="81"/>
      <c r="I43" s="81"/>
      <c r="J43" s="81"/>
    </row>
  </sheetData>
  <mergeCells count="82">
    <mergeCell ref="A1:J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25" right="0.25" top="0.75" bottom="0.75" header="0.298611111111111" footer="0.298611111111111"/>
  <pageSetup paperSize="9" scale="75"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workbookViewId="0">
      <selection activeCell="H45" sqref="H45"/>
    </sheetView>
  </sheetViews>
  <sheetFormatPr defaultColWidth="8.875" defaultRowHeight="12.75"/>
  <cols>
    <col min="1" max="1" width="29.8416666666667" customWidth="1"/>
    <col min="2" max="2" width="5.425" customWidth="1"/>
    <col min="3" max="3" width="15.125" customWidth="1"/>
    <col min="4" max="4" width="33.7083333333333" customWidth="1"/>
    <col min="5" max="5" width="5.425" customWidth="1"/>
    <col min="6" max="6" width="16" customWidth="1"/>
    <col min="7" max="7" width="14.8416666666667" customWidth="1"/>
    <col min="8" max="8" width="14" customWidth="1"/>
    <col min="9" max="9" width="14.125" customWidth="1"/>
    <col min="10" max="10" width="9.75833333333333"/>
  </cols>
  <sheetData>
    <row r="1" ht="18.75" spans="1:4">
      <c r="A1" s="1" t="s">
        <v>197</v>
      </c>
      <c r="D1" s="1" t="s">
        <v>197</v>
      </c>
    </row>
    <row r="2" spans="9:9">
      <c r="I2" s="15" t="s">
        <v>198</v>
      </c>
    </row>
    <row r="3" spans="1:9">
      <c r="A3" s="2" t="s">
        <v>2</v>
      </c>
      <c r="I3" s="15" t="s">
        <v>3</v>
      </c>
    </row>
    <row r="4" ht="15.4" customHeight="1" spans="1:9">
      <c r="A4" s="61" t="s">
        <v>199</v>
      </c>
      <c r="B4" s="62" t="s">
        <v>5</v>
      </c>
      <c r="C4" s="62" t="s">
        <v>5</v>
      </c>
      <c r="D4" s="62" t="s">
        <v>200</v>
      </c>
      <c r="E4" s="62" t="s">
        <v>5</v>
      </c>
      <c r="F4" s="62" t="s">
        <v>5</v>
      </c>
      <c r="G4" s="62" t="s">
        <v>5</v>
      </c>
      <c r="H4" s="62" t="s">
        <v>5</v>
      </c>
      <c r="I4" s="62" t="s">
        <v>5</v>
      </c>
    </row>
    <row r="5" ht="14.6" customHeight="1" spans="1:9">
      <c r="A5" s="63" t="s">
        <v>7</v>
      </c>
      <c r="B5" s="64" t="s">
        <v>8</v>
      </c>
      <c r="C5" s="64" t="s">
        <v>9</v>
      </c>
      <c r="D5" s="64" t="s">
        <v>7</v>
      </c>
      <c r="E5" s="64" t="s">
        <v>8</v>
      </c>
      <c r="F5" s="66" t="s">
        <v>130</v>
      </c>
      <c r="G5" s="64" t="s">
        <v>201</v>
      </c>
      <c r="H5" s="64" t="s">
        <v>202</v>
      </c>
      <c r="I5" s="64" t="s">
        <v>203</v>
      </c>
    </row>
    <row r="6" ht="30.75" customHeight="1" spans="1:9">
      <c r="A6" s="63" t="s">
        <v>5</v>
      </c>
      <c r="B6" s="64" t="s">
        <v>5</v>
      </c>
      <c r="C6" s="64" t="s">
        <v>5</v>
      </c>
      <c r="D6" s="64" t="s">
        <v>5</v>
      </c>
      <c r="E6" s="64" t="s">
        <v>5</v>
      </c>
      <c r="F6" s="66" t="s">
        <v>127</v>
      </c>
      <c r="G6" s="64" t="s">
        <v>201</v>
      </c>
      <c r="H6" s="64" t="s">
        <v>202</v>
      </c>
      <c r="I6" s="64" t="s">
        <v>5</v>
      </c>
    </row>
    <row r="7" ht="15.4" customHeight="1" spans="1:9">
      <c r="A7" s="65" t="s">
        <v>10</v>
      </c>
      <c r="B7" s="66" t="s">
        <v>5</v>
      </c>
      <c r="C7" s="66" t="s">
        <v>11</v>
      </c>
      <c r="D7" s="66" t="s">
        <v>10</v>
      </c>
      <c r="E7" s="66" t="s">
        <v>5</v>
      </c>
      <c r="F7" s="66" t="s">
        <v>12</v>
      </c>
      <c r="G7" s="66" t="s">
        <v>20</v>
      </c>
      <c r="H7" s="66" t="s">
        <v>24</v>
      </c>
      <c r="I7" s="66" t="s">
        <v>28</v>
      </c>
    </row>
    <row r="8" ht="15.4" customHeight="1" spans="1:9">
      <c r="A8" s="67" t="s">
        <v>204</v>
      </c>
      <c r="B8" s="66" t="s">
        <v>11</v>
      </c>
      <c r="C8" s="29">
        <f>136.7+3869.83+156.82+91.74+149.93+86.1</f>
        <v>4491.12</v>
      </c>
      <c r="D8" s="68" t="s">
        <v>14</v>
      </c>
      <c r="E8" s="74" t="s">
        <v>18</v>
      </c>
      <c r="F8" s="29"/>
      <c r="G8" s="29"/>
      <c r="H8" s="29"/>
      <c r="I8" s="29"/>
    </row>
    <row r="9" ht="15.4" customHeight="1" spans="1:9">
      <c r="A9" s="67" t="s">
        <v>205</v>
      </c>
      <c r="B9" s="66" t="s">
        <v>12</v>
      </c>
      <c r="C9" s="29">
        <v>30</v>
      </c>
      <c r="D9" s="68" t="s">
        <v>17</v>
      </c>
      <c r="E9" s="74" t="s">
        <v>22</v>
      </c>
      <c r="F9" s="29"/>
      <c r="G9" s="29"/>
      <c r="H9" s="29"/>
      <c r="I9" s="29"/>
    </row>
    <row r="10" ht="15.4" customHeight="1" spans="1:9">
      <c r="A10" s="67" t="s">
        <v>206</v>
      </c>
      <c r="B10" s="66" t="s">
        <v>20</v>
      </c>
      <c r="C10" s="29"/>
      <c r="D10" s="68" t="s">
        <v>21</v>
      </c>
      <c r="E10" s="74" t="s">
        <v>26</v>
      </c>
      <c r="F10" s="29"/>
      <c r="G10" s="29"/>
      <c r="H10" s="29"/>
      <c r="I10" s="29"/>
    </row>
    <row r="11" ht="15.4" customHeight="1" spans="1:9">
      <c r="A11" s="67" t="s">
        <v>5</v>
      </c>
      <c r="B11" s="66" t="s">
        <v>24</v>
      </c>
      <c r="C11" s="29"/>
      <c r="D11" s="68" t="s">
        <v>25</v>
      </c>
      <c r="E11" s="74" t="s">
        <v>30</v>
      </c>
      <c r="F11" s="29"/>
      <c r="G11" s="29"/>
      <c r="H11" s="29"/>
      <c r="I11" s="29"/>
    </row>
    <row r="12" ht="15.4" customHeight="1" spans="1:9">
      <c r="A12" s="67" t="s">
        <v>5</v>
      </c>
      <c r="B12" s="66" t="s">
        <v>28</v>
      </c>
      <c r="C12" s="29"/>
      <c r="D12" s="68" t="s">
        <v>29</v>
      </c>
      <c r="E12" s="74" t="s">
        <v>34</v>
      </c>
      <c r="F12" s="29"/>
      <c r="G12" s="29"/>
      <c r="H12" s="29"/>
      <c r="I12" s="29"/>
    </row>
    <row r="13" ht="15.4" customHeight="1" spans="1:9">
      <c r="A13" s="67" t="s">
        <v>5</v>
      </c>
      <c r="B13" s="66" t="s">
        <v>32</v>
      </c>
      <c r="C13" s="29"/>
      <c r="D13" s="68" t="s">
        <v>33</v>
      </c>
      <c r="E13" s="74" t="s">
        <v>38</v>
      </c>
      <c r="F13" s="29">
        <f>G13+H13+I13</f>
        <v>86.69</v>
      </c>
      <c r="G13" s="29">
        <v>86.69</v>
      </c>
      <c r="H13" s="29"/>
      <c r="I13" s="29"/>
    </row>
    <row r="14" ht="15.4" customHeight="1" spans="1:9">
      <c r="A14" s="67" t="s">
        <v>5</v>
      </c>
      <c r="B14" s="66" t="s">
        <v>36</v>
      </c>
      <c r="C14" s="29"/>
      <c r="D14" s="68" t="s">
        <v>37</v>
      </c>
      <c r="E14" s="74" t="s">
        <v>42</v>
      </c>
      <c r="F14" s="29"/>
      <c r="G14" s="29"/>
      <c r="H14" s="29"/>
      <c r="I14" s="29"/>
    </row>
    <row r="15" ht="15.4" customHeight="1" spans="1:9">
      <c r="A15" s="67" t="s">
        <v>5</v>
      </c>
      <c r="B15" s="66" t="s">
        <v>40</v>
      </c>
      <c r="C15" s="29"/>
      <c r="D15" s="68" t="s">
        <v>41</v>
      </c>
      <c r="E15" s="74" t="s">
        <v>45</v>
      </c>
      <c r="F15" s="29">
        <f t="shared" ref="F14:F30" si="0">G15+H15+I15</f>
        <v>30.02</v>
      </c>
      <c r="G15" s="29">
        <v>30.02</v>
      </c>
      <c r="H15" s="29"/>
      <c r="I15" s="29"/>
    </row>
    <row r="16" ht="15.4" customHeight="1" spans="1:9">
      <c r="A16" s="67" t="s">
        <v>5</v>
      </c>
      <c r="B16" s="66" t="s">
        <v>43</v>
      </c>
      <c r="C16" s="29"/>
      <c r="D16" s="68" t="s">
        <v>44</v>
      </c>
      <c r="E16" s="74" t="s">
        <v>48</v>
      </c>
      <c r="F16" s="29">
        <f t="shared" si="0"/>
        <v>20.75</v>
      </c>
      <c r="G16" s="29">
        <v>20.75</v>
      </c>
      <c r="H16" s="29"/>
      <c r="I16" s="29"/>
    </row>
    <row r="17" ht="15.4" customHeight="1" spans="1:9">
      <c r="A17" s="67" t="s">
        <v>5</v>
      </c>
      <c r="B17" s="66" t="s">
        <v>46</v>
      </c>
      <c r="C17" s="29"/>
      <c r="D17" s="68" t="s">
        <v>47</v>
      </c>
      <c r="E17" s="74" t="s">
        <v>51</v>
      </c>
      <c r="F17" s="29">
        <f t="shared" si="0"/>
        <v>626.88</v>
      </c>
      <c r="G17" s="29">
        <v>626.88</v>
      </c>
      <c r="H17" s="29"/>
      <c r="I17" s="29"/>
    </row>
    <row r="18" ht="15.4" customHeight="1" spans="1:9">
      <c r="A18" s="67" t="s">
        <v>5</v>
      </c>
      <c r="B18" s="66" t="s">
        <v>49</v>
      </c>
      <c r="C18" s="29"/>
      <c r="D18" s="68" t="s">
        <v>50</v>
      </c>
      <c r="E18" s="74" t="s">
        <v>54</v>
      </c>
      <c r="F18" s="29"/>
      <c r="G18" s="29"/>
      <c r="H18" s="29"/>
      <c r="I18" s="29"/>
    </row>
    <row r="19" ht="15.4" customHeight="1" spans="1:9">
      <c r="A19" s="67" t="s">
        <v>5</v>
      </c>
      <c r="B19" s="66" t="s">
        <v>52</v>
      </c>
      <c r="C19" s="29"/>
      <c r="D19" s="68" t="s">
        <v>53</v>
      </c>
      <c r="E19" s="74" t="s">
        <v>57</v>
      </c>
      <c r="F19" s="29">
        <f t="shared" si="0"/>
        <v>3356.25</v>
      </c>
      <c r="G19" s="29">
        <v>3356.25</v>
      </c>
      <c r="H19" s="29"/>
      <c r="I19" s="29"/>
    </row>
    <row r="20" ht="15.4" customHeight="1" spans="1:9">
      <c r="A20" s="67" t="s">
        <v>5</v>
      </c>
      <c r="B20" s="66" t="s">
        <v>55</v>
      </c>
      <c r="C20" s="29"/>
      <c r="D20" s="68" t="s">
        <v>56</v>
      </c>
      <c r="E20" s="74" t="s">
        <v>60</v>
      </c>
      <c r="F20" s="29"/>
      <c r="G20" s="29"/>
      <c r="H20" s="29"/>
      <c r="I20" s="29"/>
    </row>
    <row r="21" ht="15.4" customHeight="1" spans="1:9">
      <c r="A21" s="67" t="s">
        <v>5</v>
      </c>
      <c r="B21" s="66" t="s">
        <v>58</v>
      </c>
      <c r="C21" s="29"/>
      <c r="D21" s="68" t="s">
        <v>59</v>
      </c>
      <c r="E21" s="74" t="s">
        <v>63</v>
      </c>
      <c r="F21" s="29">
        <f t="shared" si="0"/>
        <v>0</v>
      </c>
      <c r="G21" s="29"/>
      <c r="H21" s="29"/>
      <c r="I21" s="29"/>
    </row>
    <row r="22" ht="15.4" customHeight="1" spans="1:9">
      <c r="A22" s="67" t="s">
        <v>5</v>
      </c>
      <c r="B22" s="66" t="s">
        <v>61</v>
      </c>
      <c r="C22" s="29"/>
      <c r="D22" s="68" t="s">
        <v>62</v>
      </c>
      <c r="E22" s="74" t="s">
        <v>66</v>
      </c>
      <c r="F22" s="29">
        <f t="shared" si="0"/>
        <v>341.77</v>
      </c>
      <c r="G22" s="29">
        <v>341.77</v>
      </c>
      <c r="H22" s="29"/>
      <c r="I22" s="29"/>
    </row>
    <row r="23" ht="15.4" customHeight="1" spans="1:9">
      <c r="A23" s="67" t="s">
        <v>5</v>
      </c>
      <c r="B23" s="66" t="s">
        <v>64</v>
      </c>
      <c r="C23" s="29"/>
      <c r="D23" s="68" t="s">
        <v>65</v>
      </c>
      <c r="E23" s="74" t="s">
        <v>69</v>
      </c>
      <c r="F23" s="29"/>
      <c r="G23" s="29"/>
      <c r="H23" s="29"/>
      <c r="I23" s="29"/>
    </row>
    <row r="24" ht="15.4" customHeight="1" spans="1:9">
      <c r="A24" s="67" t="s">
        <v>5</v>
      </c>
      <c r="B24" s="66" t="s">
        <v>67</v>
      </c>
      <c r="C24" s="29"/>
      <c r="D24" s="68" t="s">
        <v>68</v>
      </c>
      <c r="E24" s="74" t="s">
        <v>72</v>
      </c>
      <c r="F24" s="29">
        <f t="shared" si="0"/>
        <v>0</v>
      </c>
      <c r="G24" s="29"/>
      <c r="H24" s="29"/>
      <c r="I24" s="29"/>
    </row>
    <row r="25" ht="15.4" customHeight="1" spans="1:9">
      <c r="A25" s="67" t="s">
        <v>5</v>
      </c>
      <c r="B25" s="66" t="s">
        <v>70</v>
      </c>
      <c r="C25" s="29"/>
      <c r="D25" s="68" t="s">
        <v>71</v>
      </c>
      <c r="E25" s="74" t="s">
        <v>75</v>
      </c>
      <c r="F25" s="29">
        <f t="shared" si="0"/>
        <v>0</v>
      </c>
      <c r="G25" s="29"/>
      <c r="H25" s="29"/>
      <c r="I25" s="29"/>
    </row>
    <row r="26" ht="15.4" customHeight="1" spans="1:9">
      <c r="A26" s="67" t="s">
        <v>5</v>
      </c>
      <c r="B26" s="66" t="s">
        <v>73</v>
      </c>
      <c r="C26" s="29"/>
      <c r="D26" s="68" t="s">
        <v>74</v>
      </c>
      <c r="E26" s="74" t="s">
        <v>78</v>
      </c>
      <c r="F26" s="29">
        <f t="shared" si="0"/>
        <v>28.15</v>
      </c>
      <c r="G26" s="29">
        <v>28.15</v>
      </c>
      <c r="H26" s="29"/>
      <c r="I26" s="29"/>
    </row>
    <row r="27" ht="15.4" customHeight="1" spans="1:9">
      <c r="A27" s="67" t="s">
        <v>5</v>
      </c>
      <c r="B27" s="66" t="s">
        <v>76</v>
      </c>
      <c r="C27" s="29"/>
      <c r="D27" s="68" t="s">
        <v>77</v>
      </c>
      <c r="E27" s="74" t="s">
        <v>81</v>
      </c>
      <c r="F27" s="29"/>
      <c r="G27" s="29"/>
      <c r="H27" s="29"/>
      <c r="I27" s="29"/>
    </row>
    <row r="28" ht="15.4" customHeight="1" spans="1:9">
      <c r="A28" s="67" t="s">
        <v>5</v>
      </c>
      <c r="B28" s="66" t="s">
        <v>79</v>
      </c>
      <c r="C28" s="29"/>
      <c r="D28" s="68" t="s">
        <v>80</v>
      </c>
      <c r="E28" s="74" t="s">
        <v>84</v>
      </c>
      <c r="F28" s="29"/>
      <c r="G28" s="29"/>
      <c r="H28" s="29"/>
      <c r="I28" s="29"/>
    </row>
    <row r="29" ht="15.4" customHeight="1" spans="1:9">
      <c r="A29" s="67" t="s">
        <v>5</v>
      </c>
      <c r="B29" s="66" t="s">
        <v>82</v>
      </c>
      <c r="C29" s="29"/>
      <c r="D29" s="68" t="s">
        <v>83</v>
      </c>
      <c r="E29" s="74" t="s">
        <v>87</v>
      </c>
      <c r="F29" s="29"/>
      <c r="G29" s="29"/>
      <c r="H29" s="29"/>
      <c r="I29" s="29"/>
    </row>
    <row r="30" ht="15.4" customHeight="1" spans="1:9">
      <c r="A30" s="67" t="s">
        <v>5</v>
      </c>
      <c r="B30" s="66" t="s">
        <v>85</v>
      </c>
      <c r="C30" s="29"/>
      <c r="D30" s="68" t="s">
        <v>86</v>
      </c>
      <c r="E30" s="74" t="s">
        <v>90</v>
      </c>
      <c r="F30" s="29">
        <f t="shared" si="0"/>
        <v>30.61</v>
      </c>
      <c r="G30" s="29">
        <f>0.61</f>
        <v>0.61</v>
      </c>
      <c r="H30" s="29">
        <v>30</v>
      </c>
      <c r="I30" s="29"/>
    </row>
    <row r="31" ht="15.4" customHeight="1" spans="1:9">
      <c r="A31" s="69" t="s">
        <v>5</v>
      </c>
      <c r="B31" s="66" t="s">
        <v>88</v>
      </c>
      <c r="C31" s="29"/>
      <c r="D31" s="68" t="s">
        <v>89</v>
      </c>
      <c r="E31" s="74" t="s">
        <v>93</v>
      </c>
      <c r="F31" s="29"/>
      <c r="G31" s="29"/>
      <c r="H31" s="29"/>
      <c r="I31" s="29"/>
    </row>
    <row r="32" ht="15.4" customHeight="1" spans="1:9">
      <c r="A32" s="67" t="s">
        <v>5</v>
      </c>
      <c r="B32" s="66" t="s">
        <v>91</v>
      </c>
      <c r="C32" s="29"/>
      <c r="D32" s="68" t="s">
        <v>92</v>
      </c>
      <c r="E32" s="74" t="s">
        <v>96</v>
      </c>
      <c r="F32" s="29"/>
      <c r="G32" s="29"/>
      <c r="H32" s="29"/>
      <c r="I32" s="29"/>
    </row>
    <row r="33" ht="15.4" customHeight="1" spans="1:9">
      <c r="A33" s="67" t="s">
        <v>5</v>
      </c>
      <c r="B33" s="66" t="s">
        <v>94</v>
      </c>
      <c r="C33" s="29"/>
      <c r="D33" s="68" t="s">
        <v>95</v>
      </c>
      <c r="E33" s="74" t="s">
        <v>100</v>
      </c>
      <c r="F33" s="29"/>
      <c r="G33" s="29"/>
      <c r="H33" s="29"/>
      <c r="I33" s="29"/>
    </row>
    <row r="34" ht="15.4" customHeight="1" spans="1:9">
      <c r="A34" s="69" t="s">
        <v>97</v>
      </c>
      <c r="B34" s="66" t="s">
        <v>98</v>
      </c>
      <c r="C34" s="29">
        <f>C8+C9</f>
        <v>4521.12</v>
      </c>
      <c r="D34" s="70" t="s">
        <v>99</v>
      </c>
      <c r="E34" s="74" t="s">
        <v>104</v>
      </c>
      <c r="F34" s="29">
        <f>SUM(F13:F32)</f>
        <v>4521.12</v>
      </c>
      <c r="G34" s="29">
        <f>SUM(G13:G32)</f>
        <v>4491.12</v>
      </c>
      <c r="H34" s="29">
        <f>SUM(H13:H32)</f>
        <v>30</v>
      </c>
      <c r="I34" s="29"/>
    </row>
    <row r="35" ht="15.4" customHeight="1" spans="1:9">
      <c r="A35" s="67" t="s">
        <v>207</v>
      </c>
      <c r="B35" s="66" t="s">
        <v>102</v>
      </c>
      <c r="C35" s="29"/>
      <c r="D35" s="68" t="s">
        <v>208</v>
      </c>
      <c r="E35" s="74" t="s">
        <v>108</v>
      </c>
      <c r="F35" s="29">
        <v>0</v>
      </c>
      <c r="G35" s="29">
        <v>0</v>
      </c>
      <c r="H35" s="29">
        <v>0</v>
      </c>
      <c r="I35" s="29"/>
    </row>
    <row r="36" ht="15.4" customHeight="1" spans="1:9">
      <c r="A36" s="67" t="s">
        <v>209</v>
      </c>
      <c r="B36" s="66" t="s">
        <v>106</v>
      </c>
      <c r="C36" s="29"/>
      <c r="D36" s="71" t="s">
        <v>5</v>
      </c>
      <c r="E36" s="74" t="s">
        <v>110</v>
      </c>
      <c r="F36" s="75"/>
      <c r="G36" s="75"/>
      <c r="H36" s="75"/>
      <c r="I36" s="29"/>
    </row>
    <row r="37" ht="15.4" customHeight="1" spans="1:9">
      <c r="A37" s="67" t="s">
        <v>210</v>
      </c>
      <c r="B37" s="66" t="s">
        <v>109</v>
      </c>
      <c r="C37" s="29"/>
      <c r="D37" s="71" t="s">
        <v>5</v>
      </c>
      <c r="E37" s="74" t="s">
        <v>113</v>
      </c>
      <c r="F37" s="75"/>
      <c r="G37" s="75"/>
      <c r="H37" s="75"/>
      <c r="I37" s="29"/>
    </row>
    <row r="38" ht="15.4" customHeight="1" spans="1:9">
      <c r="A38" s="67" t="s">
        <v>211</v>
      </c>
      <c r="B38" s="66" t="s">
        <v>112</v>
      </c>
      <c r="C38" s="29"/>
      <c r="D38" s="68" t="s">
        <v>5</v>
      </c>
      <c r="E38" s="74" t="s">
        <v>212</v>
      </c>
      <c r="F38" s="29"/>
      <c r="G38" s="29"/>
      <c r="H38" s="29"/>
      <c r="I38" s="29"/>
    </row>
    <row r="39" ht="15.4" customHeight="1" spans="1:9">
      <c r="A39" s="69" t="s">
        <v>111</v>
      </c>
      <c r="B39" s="72" t="s">
        <v>15</v>
      </c>
      <c r="C39" s="29">
        <f>C34</f>
        <v>4521.12</v>
      </c>
      <c r="D39" s="70" t="s">
        <v>111</v>
      </c>
      <c r="E39" s="74" t="s">
        <v>213</v>
      </c>
      <c r="F39" s="29">
        <f>F34</f>
        <v>4521.12</v>
      </c>
      <c r="G39" s="29">
        <f>G34</f>
        <v>4491.12</v>
      </c>
      <c r="H39" s="29">
        <f>H34</f>
        <v>30</v>
      </c>
      <c r="I39" s="29">
        <v>0</v>
      </c>
    </row>
    <row r="40" ht="15.4" customHeight="1" spans="1:9">
      <c r="A40" s="73" t="s">
        <v>214</v>
      </c>
      <c r="B40" s="73" t="s">
        <v>5</v>
      </c>
      <c r="C40" s="73" t="s">
        <v>5</v>
      </c>
      <c r="D40" s="73" t="s">
        <v>5</v>
      </c>
      <c r="E40" s="73" t="s">
        <v>5</v>
      </c>
      <c r="F40" s="73" t="s">
        <v>5</v>
      </c>
      <c r="G40" s="73" t="s">
        <v>5</v>
      </c>
      <c r="H40" s="73" t="s">
        <v>5</v>
      </c>
      <c r="I40" s="73" t="s">
        <v>5</v>
      </c>
    </row>
    <row r="41" ht="17.7" customHeight="1" spans="1:9">
      <c r="A41" s="73" t="s">
        <v>215</v>
      </c>
      <c r="B41" s="73" t="s">
        <v>5</v>
      </c>
      <c r="C41" s="73" t="s">
        <v>5</v>
      </c>
      <c r="D41" s="73" t="s">
        <v>5</v>
      </c>
      <c r="E41" s="73" t="s">
        <v>5</v>
      </c>
      <c r="F41" s="73" t="s">
        <v>5</v>
      </c>
      <c r="G41" s="73" t="s">
        <v>5</v>
      </c>
      <c r="H41" s="73" t="s">
        <v>5</v>
      </c>
      <c r="I41" s="73" t="s">
        <v>5</v>
      </c>
    </row>
    <row r="43" spans="4:4">
      <c r="D43" s="28" t="s">
        <v>216</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66875" right="0.25" top="0.590277777777778" bottom="0.156944444444444" header="0.298611111111111" footer="0.298611111111111"/>
  <pageSetup paperSize="9" scale="75"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zoomScaleSheetLayoutView="60" workbookViewId="0">
      <selection activeCell="A32" sqref="$A32:$XFD33"/>
    </sheetView>
  </sheetViews>
  <sheetFormatPr defaultColWidth="8.875" defaultRowHeight="12.75" outlineLevelCol="6"/>
  <cols>
    <col min="1" max="1" width="4" customWidth="1"/>
    <col min="2" max="2" width="4.425" customWidth="1"/>
    <col min="3" max="3" width="4.125" customWidth="1"/>
    <col min="4" max="4" width="30" customWidth="1"/>
    <col min="5" max="7" width="16" customWidth="1"/>
    <col min="8" max="8" width="9.75833333333333"/>
  </cols>
  <sheetData>
    <row r="1" ht="18.75" spans="1:5">
      <c r="A1" s="1" t="s">
        <v>217</v>
      </c>
      <c r="E1" s="1" t="s">
        <v>217</v>
      </c>
    </row>
    <row r="2" spans="7:7">
      <c r="G2" s="15" t="s">
        <v>218</v>
      </c>
    </row>
    <row r="3" spans="1:7">
      <c r="A3" s="2" t="s">
        <v>2</v>
      </c>
      <c r="G3" s="15" t="s">
        <v>3</v>
      </c>
    </row>
    <row r="4" ht="15.4" customHeight="1" spans="1:7">
      <c r="A4" s="17" t="s">
        <v>7</v>
      </c>
      <c r="B4" s="18" t="s">
        <v>5</v>
      </c>
      <c r="C4" s="18" t="s">
        <v>5</v>
      </c>
      <c r="D4" s="18" t="s">
        <v>119</v>
      </c>
      <c r="E4" s="18" t="s">
        <v>219</v>
      </c>
      <c r="F4" s="18" t="s">
        <v>5</v>
      </c>
      <c r="G4" s="18" t="s">
        <v>5</v>
      </c>
    </row>
    <row r="5" ht="15.4" customHeight="1" spans="1:7">
      <c r="A5" s="5" t="s">
        <v>126</v>
      </c>
      <c r="B5" s="6" t="s">
        <v>5</v>
      </c>
      <c r="C5" s="6" t="s">
        <v>5</v>
      </c>
      <c r="D5" s="6" t="s">
        <v>119</v>
      </c>
      <c r="E5" s="6" t="s">
        <v>127</v>
      </c>
      <c r="F5" s="6" t="s">
        <v>192</v>
      </c>
      <c r="G5" s="6" t="s">
        <v>193</v>
      </c>
    </row>
    <row r="6" ht="13.85" customHeight="1" spans="1:7">
      <c r="A6" s="5" t="s">
        <v>5</v>
      </c>
      <c r="B6" s="6" t="s">
        <v>5</v>
      </c>
      <c r="C6" s="6" t="s">
        <v>5</v>
      </c>
      <c r="D6" s="6" t="s">
        <v>5</v>
      </c>
      <c r="E6" s="6" t="s">
        <v>5</v>
      </c>
      <c r="F6" s="6" t="s">
        <v>127</v>
      </c>
      <c r="G6" s="6" t="s">
        <v>127</v>
      </c>
    </row>
    <row r="7" ht="30.75" customHeight="1" spans="1:7">
      <c r="A7" s="5" t="s">
        <v>5</v>
      </c>
      <c r="B7" s="6" t="s">
        <v>5</v>
      </c>
      <c r="C7" s="6" t="s">
        <v>5</v>
      </c>
      <c r="D7" s="6" t="s">
        <v>5</v>
      </c>
      <c r="E7" s="6" t="s">
        <v>5</v>
      </c>
      <c r="F7" s="6" t="s">
        <v>5</v>
      </c>
      <c r="G7" s="6" t="s">
        <v>5</v>
      </c>
    </row>
    <row r="8" ht="15.4" customHeight="1" spans="1:7">
      <c r="A8" s="5" t="s">
        <v>10</v>
      </c>
      <c r="B8" s="6" t="s">
        <v>128</v>
      </c>
      <c r="C8" s="6" t="s">
        <v>129</v>
      </c>
      <c r="D8" s="6" t="s">
        <v>10</v>
      </c>
      <c r="E8" s="7" t="s">
        <v>11</v>
      </c>
      <c r="F8" s="7" t="s">
        <v>12</v>
      </c>
      <c r="G8" s="7" t="s">
        <v>20</v>
      </c>
    </row>
    <row r="9" ht="15.4" customHeight="1" spans="1:7">
      <c r="A9" s="5" t="s">
        <v>130</v>
      </c>
      <c r="B9" s="6" t="s">
        <v>5</v>
      </c>
      <c r="C9" s="6" t="s">
        <v>5</v>
      </c>
      <c r="D9" s="6" t="s">
        <v>130</v>
      </c>
      <c r="E9" s="56">
        <f>E10+E15+E16+E17+E22+E34+E37+E38</f>
        <v>4491.12</v>
      </c>
      <c r="F9" s="56">
        <f>F10+F15+F16+F17+F22+F34+F37+F38</f>
        <v>1320.78</v>
      </c>
      <c r="G9" s="56">
        <f>G10+G15+G16+G17+G22+G34+G37+G38</f>
        <v>3170.34</v>
      </c>
    </row>
    <row r="10" s="45" customFormat="1" ht="15.4" customHeight="1" spans="1:7">
      <c r="A10" s="48" t="s">
        <v>131</v>
      </c>
      <c r="B10" s="49"/>
      <c r="C10" s="49"/>
      <c r="D10" s="49" t="s">
        <v>132</v>
      </c>
      <c r="E10" s="57">
        <f>F10+G10</f>
        <v>86.69</v>
      </c>
      <c r="F10" s="57">
        <f>F11+F13</f>
        <v>62.69</v>
      </c>
      <c r="G10" s="57">
        <f>G11+G13</f>
        <v>24</v>
      </c>
    </row>
    <row r="11" s="46" customFormat="1" ht="15.4" customHeight="1" spans="1:7">
      <c r="A11" s="50" t="s">
        <v>133</v>
      </c>
      <c r="B11" s="51"/>
      <c r="C11" s="51"/>
      <c r="D11" s="51" t="s">
        <v>134</v>
      </c>
      <c r="E11" s="57">
        <f t="shared" ref="E11:E39" si="0">F11+G11</f>
        <v>86.23</v>
      </c>
      <c r="F11" s="58">
        <v>62.23</v>
      </c>
      <c r="G11" s="58">
        <v>24</v>
      </c>
    </row>
    <row r="12" ht="15.4" customHeight="1" spans="1:7">
      <c r="A12" s="21" t="s">
        <v>135</v>
      </c>
      <c r="B12" s="22"/>
      <c r="C12" s="22"/>
      <c r="D12" s="22" t="s">
        <v>136</v>
      </c>
      <c r="E12" s="57">
        <f t="shared" si="0"/>
        <v>86.23</v>
      </c>
      <c r="F12" s="29">
        <v>62.23</v>
      </c>
      <c r="G12" s="29">
        <v>24</v>
      </c>
    </row>
    <row r="13" s="46" customFormat="1" ht="15.4" customHeight="1" spans="1:7">
      <c r="A13" s="50" t="s">
        <v>137</v>
      </c>
      <c r="B13" s="51"/>
      <c r="C13" s="51"/>
      <c r="D13" s="51" t="s">
        <v>138</v>
      </c>
      <c r="E13" s="57">
        <f t="shared" si="0"/>
        <v>0.46</v>
      </c>
      <c r="F13" s="58">
        <f>F14</f>
        <v>0.46</v>
      </c>
      <c r="G13" s="58">
        <v>0</v>
      </c>
    </row>
    <row r="14" ht="15.4" customHeight="1" spans="1:7">
      <c r="A14" s="21" t="s">
        <v>139</v>
      </c>
      <c r="B14" s="22"/>
      <c r="C14" s="22"/>
      <c r="D14" s="22" t="s">
        <v>138</v>
      </c>
      <c r="E14" s="57">
        <f t="shared" si="0"/>
        <v>0.46</v>
      </c>
      <c r="F14" s="29">
        <v>0.46</v>
      </c>
      <c r="G14" s="29">
        <v>0</v>
      </c>
    </row>
    <row r="15" s="45" customFormat="1" ht="15.4" customHeight="1" spans="1:7">
      <c r="A15" s="48">
        <v>208</v>
      </c>
      <c r="B15" s="49"/>
      <c r="C15" s="49"/>
      <c r="D15" s="49" t="s">
        <v>140</v>
      </c>
      <c r="E15" s="57">
        <f t="shared" si="0"/>
        <v>30.02</v>
      </c>
      <c r="F15" s="57">
        <f>15.6+12.52+1.9</f>
        <v>30.02</v>
      </c>
      <c r="G15" s="57">
        <v>0</v>
      </c>
    </row>
    <row r="16" s="45" customFormat="1" ht="15.4" customHeight="1" spans="1:7">
      <c r="A16" s="48">
        <v>210</v>
      </c>
      <c r="B16" s="49"/>
      <c r="C16" s="49"/>
      <c r="D16" s="49" t="s">
        <v>141</v>
      </c>
      <c r="E16" s="57">
        <f t="shared" si="0"/>
        <v>20.75</v>
      </c>
      <c r="F16" s="57">
        <f>9.53+6.43+4.79</f>
        <v>20.75</v>
      </c>
      <c r="G16" s="57">
        <v>0</v>
      </c>
    </row>
    <row r="17" s="45" customFormat="1" ht="15.4" customHeight="1" spans="1:7">
      <c r="A17" s="48" t="s">
        <v>142</v>
      </c>
      <c r="B17" s="49"/>
      <c r="C17" s="49"/>
      <c r="D17" s="49" t="s">
        <v>143</v>
      </c>
      <c r="E17" s="57">
        <f t="shared" si="0"/>
        <v>626.88</v>
      </c>
      <c r="F17" s="57">
        <f>F18+F20</f>
        <v>0</v>
      </c>
      <c r="G17" s="57">
        <f>G18+G20</f>
        <v>626.88</v>
      </c>
    </row>
    <row r="18" s="46" customFormat="1" ht="15.4" customHeight="1" spans="1:7">
      <c r="A18" s="50" t="s">
        <v>144</v>
      </c>
      <c r="B18" s="51"/>
      <c r="C18" s="51"/>
      <c r="D18" s="51" t="s">
        <v>145</v>
      </c>
      <c r="E18" s="57">
        <f t="shared" si="0"/>
        <v>551.88</v>
      </c>
      <c r="F18" s="58">
        <v>0</v>
      </c>
      <c r="G18" s="58">
        <v>551.88</v>
      </c>
    </row>
    <row r="19" ht="15.4" customHeight="1" spans="1:7">
      <c r="A19" s="21" t="s">
        <v>146</v>
      </c>
      <c r="B19" s="22"/>
      <c r="C19" s="22"/>
      <c r="D19" s="22" t="s">
        <v>147</v>
      </c>
      <c r="E19" s="57">
        <f t="shared" si="0"/>
        <v>551.88</v>
      </c>
      <c r="F19" s="29">
        <v>0</v>
      </c>
      <c r="G19" s="29">
        <v>551.88</v>
      </c>
    </row>
    <row r="20" s="46" customFormat="1" ht="15.4" customHeight="1" spans="1:7">
      <c r="A20" s="50" t="s">
        <v>148</v>
      </c>
      <c r="B20" s="51"/>
      <c r="C20" s="51"/>
      <c r="D20" s="51" t="s">
        <v>149</v>
      </c>
      <c r="E20" s="57">
        <f t="shared" si="0"/>
        <v>75</v>
      </c>
      <c r="F20" s="58">
        <v>0</v>
      </c>
      <c r="G20" s="58">
        <v>75</v>
      </c>
    </row>
    <row r="21" ht="15.4" customHeight="1" spans="1:7">
      <c r="A21" s="21" t="s">
        <v>150</v>
      </c>
      <c r="B21" s="22"/>
      <c r="C21" s="22"/>
      <c r="D21" s="22" t="s">
        <v>151</v>
      </c>
      <c r="E21" s="57">
        <f t="shared" si="0"/>
        <v>75</v>
      </c>
      <c r="F21" s="29">
        <v>0</v>
      </c>
      <c r="G21" s="29">
        <v>75</v>
      </c>
    </row>
    <row r="22" s="45" customFormat="1" ht="15.4" customHeight="1" spans="1:7">
      <c r="A22" s="48" t="s">
        <v>152</v>
      </c>
      <c r="B22" s="49"/>
      <c r="C22" s="49"/>
      <c r="D22" s="49" t="s">
        <v>153</v>
      </c>
      <c r="E22" s="57">
        <f t="shared" si="0"/>
        <v>3356.25</v>
      </c>
      <c r="F22" s="57">
        <f>F23+F31</f>
        <v>1178.56</v>
      </c>
      <c r="G22" s="57">
        <f>G23+G31</f>
        <v>2177.69</v>
      </c>
    </row>
    <row r="23" s="46" customFormat="1" ht="15.4" customHeight="1" spans="1:7">
      <c r="A23" s="50" t="s">
        <v>154</v>
      </c>
      <c r="B23" s="51"/>
      <c r="C23" s="51"/>
      <c r="D23" s="51" t="s">
        <v>155</v>
      </c>
      <c r="E23" s="57">
        <f t="shared" si="0"/>
        <v>3141.25</v>
      </c>
      <c r="F23" s="58">
        <f>SUM(F24:F30)</f>
        <v>1178.56</v>
      </c>
      <c r="G23" s="58">
        <f>SUM(G24:G30)</f>
        <v>1962.69</v>
      </c>
    </row>
    <row r="24" s="47" customFormat="1" ht="15.4" customHeight="1" spans="1:7">
      <c r="A24" s="52">
        <v>2130104</v>
      </c>
      <c r="B24" s="53"/>
      <c r="C24" s="53"/>
      <c r="D24" s="53" t="s">
        <v>156</v>
      </c>
      <c r="E24" s="57">
        <f t="shared" si="0"/>
        <v>450.03</v>
      </c>
      <c r="F24" s="59">
        <f>136.7+119.55+110.44+76.71-0.37</f>
        <v>443.03</v>
      </c>
      <c r="G24" s="59">
        <f>7</f>
        <v>7</v>
      </c>
    </row>
    <row r="25" ht="15.4" customHeight="1" spans="1:7">
      <c r="A25" s="21" t="s">
        <v>157</v>
      </c>
      <c r="B25" s="22"/>
      <c r="C25" s="22"/>
      <c r="D25" s="22" t="s">
        <v>158</v>
      </c>
      <c r="E25" s="57">
        <f t="shared" si="0"/>
        <v>621.46</v>
      </c>
      <c r="F25" s="29">
        <v>450.95</v>
      </c>
      <c r="G25" s="29">
        <v>170.51</v>
      </c>
    </row>
    <row r="26" ht="15.4" customHeight="1" spans="1:7">
      <c r="A26" s="21" t="s">
        <v>159</v>
      </c>
      <c r="B26" s="22"/>
      <c r="C26" s="22"/>
      <c r="D26" s="22" t="s">
        <v>160</v>
      </c>
      <c r="E26" s="57">
        <f t="shared" si="0"/>
        <v>959.11</v>
      </c>
      <c r="F26" s="29">
        <v>144.25</v>
      </c>
      <c r="G26" s="29">
        <v>814.86</v>
      </c>
    </row>
    <row r="27" ht="15.4" customHeight="1" spans="1:7">
      <c r="A27" s="21" t="s">
        <v>161</v>
      </c>
      <c r="B27" s="22"/>
      <c r="C27" s="22"/>
      <c r="D27" s="22" t="s">
        <v>162</v>
      </c>
      <c r="E27" s="57">
        <f t="shared" si="0"/>
        <v>452.87</v>
      </c>
      <c r="F27" s="29">
        <v>0</v>
      </c>
      <c r="G27" s="29">
        <v>452.87</v>
      </c>
    </row>
    <row r="28" ht="15.4" customHeight="1" spans="1:7">
      <c r="A28" s="21" t="s">
        <v>163</v>
      </c>
      <c r="B28" s="22"/>
      <c r="C28" s="22"/>
      <c r="D28" s="22" t="s">
        <v>164</v>
      </c>
      <c r="E28" s="57">
        <f t="shared" si="0"/>
        <v>51.1</v>
      </c>
      <c r="F28" s="29">
        <v>0</v>
      </c>
      <c r="G28" s="29">
        <v>51.1</v>
      </c>
    </row>
    <row r="29" ht="15.4" customHeight="1" spans="1:7">
      <c r="A29" s="21" t="s">
        <v>165</v>
      </c>
      <c r="B29" s="22"/>
      <c r="C29" s="22"/>
      <c r="D29" s="22" t="s">
        <v>166</v>
      </c>
      <c r="E29" s="57">
        <f t="shared" si="0"/>
        <v>286</v>
      </c>
      <c r="F29" s="29">
        <v>0</v>
      </c>
      <c r="G29" s="29">
        <v>286</v>
      </c>
    </row>
    <row r="30" ht="15.4" customHeight="1" spans="1:7">
      <c r="A30" s="21" t="s">
        <v>167</v>
      </c>
      <c r="B30" s="22"/>
      <c r="C30" s="22"/>
      <c r="D30" s="22" t="s">
        <v>168</v>
      </c>
      <c r="E30" s="57">
        <f t="shared" si="0"/>
        <v>320.68</v>
      </c>
      <c r="F30" s="29">
        <f>91.74+48.59</f>
        <v>140.33</v>
      </c>
      <c r="G30" s="29">
        <v>180.35</v>
      </c>
    </row>
    <row r="31" s="46" customFormat="1" ht="15.4" customHeight="1" spans="1:7">
      <c r="A31" s="50" t="s">
        <v>169</v>
      </c>
      <c r="B31" s="51"/>
      <c r="C31" s="51"/>
      <c r="D31" s="51" t="s">
        <v>170</v>
      </c>
      <c r="E31" s="57">
        <f t="shared" si="0"/>
        <v>215</v>
      </c>
      <c r="F31" s="58">
        <v>0</v>
      </c>
      <c r="G31" s="58">
        <v>215</v>
      </c>
    </row>
    <row r="32" ht="15.4" customHeight="1" spans="1:7">
      <c r="A32" s="21" t="s">
        <v>171</v>
      </c>
      <c r="B32" s="22"/>
      <c r="C32" s="22"/>
      <c r="D32" s="22" t="s">
        <v>172</v>
      </c>
      <c r="E32" s="57">
        <f t="shared" si="0"/>
        <v>200</v>
      </c>
      <c r="F32" s="29">
        <v>0</v>
      </c>
      <c r="G32" s="29">
        <v>200</v>
      </c>
    </row>
    <row r="33" ht="15.4" customHeight="1" spans="1:7">
      <c r="A33" s="21" t="s">
        <v>173</v>
      </c>
      <c r="B33" s="22"/>
      <c r="C33" s="22"/>
      <c r="D33" s="22" t="s">
        <v>174</v>
      </c>
      <c r="E33" s="57">
        <f t="shared" si="0"/>
        <v>15</v>
      </c>
      <c r="F33" s="29">
        <v>0</v>
      </c>
      <c r="G33" s="29">
        <v>15</v>
      </c>
    </row>
    <row r="34" s="45" customFormat="1" ht="15.4" customHeight="1" spans="1:7">
      <c r="A34" s="48" t="s">
        <v>175</v>
      </c>
      <c r="B34" s="49"/>
      <c r="C34" s="49"/>
      <c r="D34" s="49" t="s">
        <v>176</v>
      </c>
      <c r="E34" s="57">
        <f t="shared" si="0"/>
        <v>341.77</v>
      </c>
      <c r="F34" s="57">
        <v>0</v>
      </c>
      <c r="G34" s="57">
        <v>341.77</v>
      </c>
    </row>
    <row r="35" s="46" customFormat="1" ht="15.4" customHeight="1" spans="1:7">
      <c r="A35" s="50" t="s">
        <v>177</v>
      </c>
      <c r="B35" s="51"/>
      <c r="C35" s="51"/>
      <c r="D35" s="51" t="s">
        <v>178</v>
      </c>
      <c r="E35" s="57">
        <f t="shared" si="0"/>
        <v>341.77</v>
      </c>
      <c r="F35" s="58">
        <v>0</v>
      </c>
      <c r="G35" s="58">
        <v>341.77</v>
      </c>
    </row>
    <row r="36" ht="15.4" customHeight="1" spans="1:7">
      <c r="A36" s="21" t="s">
        <v>179</v>
      </c>
      <c r="B36" s="22"/>
      <c r="C36" s="22"/>
      <c r="D36" s="22" t="s">
        <v>180</v>
      </c>
      <c r="E36" s="57">
        <f t="shared" si="0"/>
        <v>341.77</v>
      </c>
      <c r="F36" s="29">
        <v>0</v>
      </c>
      <c r="G36" s="29">
        <v>341.77</v>
      </c>
    </row>
    <row r="37" s="45" customFormat="1" ht="15.4" customHeight="1" spans="1:7">
      <c r="A37" s="48">
        <v>221</v>
      </c>
      <c r="B37" s="49"/>
      <c r="C37" s="49"/>
      <c r="D37" s="49" t="s">
        <v>181</v>
      </c>
      <c r="E37" s="57">
        <f t="shared" si="0"/>
        <v>28.15</v>
      </c>
      <c r="F37" s="57">
        <v>28.15</v>
      </c>
      <c r="G37" s="57">
        <v>0</v>
      </c>
    </row>
    <row r="38" s="45" customFormat="1" ht="15.4" customHeight="1" spans="1:7">
      <c r="A38" s="54" t="s">
        <v>182</v>
      </c>
      <c r="B38" s="55"/>
      <c r="C38" s="55"/>
      <c r="D38" s="55" t="s">
        <v>183</v>
      </c>
      <c r="E38" s="57">
        <f t="shared" si="0"/>
        <v>0.61</v>
      </c>
      <c r="F38" s="57">
        <f>F39</f>
        <v>0.61</v>
      </c>
      <c r="G38" s="57">
        <f>G39</f>
        <v>0</v>
      </c>
    </row>
    <row r="39" s="46" customFormat="1" ht="15.4" customHeight="1" spans="1:7">
      <c r="A39" s="50">
        <v>22999</v>
      </c>
      <c r="B39" s="51" t="s">
        <v>5</v>
      </c>
      <c r="C39" s="51" t="s">
        <v>5</v>
      </c>
      <c r="D39" s="51" t="s">
        <v>183</v>
      </c>
      <c r="E39" s="57">
        <f t="shared" si="0"/>
        <v>0.61</v>
      </c>
      <c r="F39" s="60">
        <f>0.61</f>
        <v>0.61</v>
      </c>
      <c r="G39" s="60">
        <v>0</v>
      </c>
    </row>
    <row r="40" ht="15.4" customHeight="1" spans="1:7">
      <c r="A40" s="23" t="s">
        <v>220</v>
      </c>
      <c r="B40" s="23" t="s">
        <v>5</v>
      </c>
      <c r="C40" s="23" t="s">
        <v>5</v>
      </c>
      <c r="D40" s="23" t="s">
        <v>5</v>
      </c>
      <c r="E40" s="23" t="s">
        <v>5</v>
      </c>
      <c r="F40" s="23" t="s">
        <v>5</v>
      </c>
      <c r="G40" s="23" t="s">
        <v>5</v>
      </c>
    </row>
    <row r="42" spans="5:5">
      <c r="E42" s="28" t="s">
        <v>221</v>
      </c>
    </row>
  </sheetData>
  <mergeCells count="74">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A40:G40"/>
    <mergeCell ref="A40:G40"/>
    <mergeCell ref="A40:G40"/>
    <mergeCell ref="A40:G40"/>
    <mergeCell ref="A40:G40"/>
    <mergeCell ref="A40:G40"/>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scale="75"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zoomScaleSheetLayoutView="60" workbookViewId="0">
      <selection activeCell="C35" sqref="C35"/>
    </sheetView>
  </sheetViews>
  <sheetFormatPr defaultColWidth="8.875" defaultRowHeight="12.75"/>
  <cols>
    <col min="1" max="1" width="9.28333333333333" customWidth="1"/>
    <col min="2" max="2" width="33.8416666666667" customWidth="1"/>
    <col min="3" max="3" width="17.125" customWidth="1"/>
    <col min="4" max="4" width="9.84166666666667" customWidth="1"/>
    <col min="5" max="5" width="26.425" customWidth="1"/>
    <col min="6" max="6" width="17.125" customWidth="1"/>
    <col min="7" max="7" width="10.425" customWidth="1"/>
    <col min="8" max="8" width="42" customWidth="1"/>
    <col min="9" max="9" width="17.125" customWidth="1"/>
    <col min="10" max="10" width="9.75833333333333"/>
  </cols>
  <sheetData>
    <row r="1" ht="18.75" spans="1:5">
      <c r="A1" s="1" t="s">
        <v>222</v>
      </c>
      <c r="E1" s="1" t="s">
        <v>222</v>
      </c>
    </row>
    <row r="2" spans="9:9">
      <c r="I2" s="15" t="s">
        <v>223</v>
      </c>
    </row>
    <row r="3" spans="1:9">
      <c r="A3" s="2" t="s">
        <v>2</v>
      </c>
      <c r="I3" s="15" t="s">
        <v>3</v>
      </c>
    </row>
    <row r="4" ht="15.4" customHeight="1" spans="1:9">
      <c r="A4" s="3" t="s">
        <v>224</v>
      </c>
      <c r="B4" s="4" t="s">
        <v>5</v>
      </c>
      <c r="C4" s="4" t="s">
        <v>5</v>
      </c>
      <c r="D4" s="4" t="s">
        <v>225</v>
      </c>
      <c r="E4" s="4" t="s">
        <v>5</v>
      </c>
      <c r="F4" s="4" t="s">
        <v>5</v>
      </c>
      <c r="G4" s="4" t="s">
        <v>5</v>
      </c>
      <c r="H4" s="4" t="s">
        <v>5</v>
      </c>
      <c r="I4" s="4" t="s">
        <v>5</v>
      </c>
    </row>
    <row r="5" ht="15.4" customHeight="1" spans="1:9">
      <c r="A5" s="30" t="s">
        <v>226</v>
      </c>
      <c r="B5" s="30" t="s">
        <v>119</v>
      </c>
      <c r="C5" s="30" t="s">
        <v>227</v>
      </c>
      <c r="D5" s="30" t="s">
        <v>226</v>
      </c>
      <c r="E5" s="30" t="s">
        <v>119</v>
      </c>
      <c r="F5" s="30" t="s">
        <v>227</v>
      </c>
      <c r="G5" s="30" t="s">
        <v>226</v>
      </c>
      <c r="H5" s="30" t="s">
        <v>119</v>
      </c>
      <c r="I5" s="6" t="s">
        <v>227</v>
      </c>
    </row>
    <row r="6" ht="15.4" customHeight="1" spans="1:9">
      <c r="A6" s="31" t="s">
        <v>5</v>
      </c>
      <c r="B6" s="31" t="s">
        <v>5</v>
      </c>
      <c r="C6" s="32" t="s">
        <v>5</v>
      </c>
      <c r="D6" s="32" t="s">
        <v>5</v>
      </c>
      <c r="E6" s="32" t="s">
        <v>5</v>
      </c>
      <c r="F6" s="32" t="s">
        <v>5</v>
      </c>
      <c r="G6" s="32" t="s">
        <v>5</v>
      </c>
      <c r="H6" s="32" t="s">
        <v>5</v>
      </c>
      <c r="I6" s="40" t="s">
        <v>5</v>
      </c>
    </row>
    <row r="7" ht="15.4" customHeight="1" spans="1:9">
      <c r="A7" s="33" t="s">
        <v>228</v>
      </c>
      <c r="B7" s="33" t="s">
        <v>229</v>
      </c>
      <c r="C7" s="34">
        <f>SUM(C8:C20)</f>
        <v>896.32</v>
      </c>
      <c r="D7" s="33" t="s">
        <v>230</v>
      </c>
      <c r="E7" s="33" t="s">
        <v>231</v>
      </c>
      <c r="F7" s="34">
        <f>SUM(F8:F34)</f>
        <v>334.07</v>
      </c>
      <c r="G7" s="33" t="s">
        <v>232</v>
      </c>
      <c r="H7" s="33" t="s">
        <v>233</v>
      </c>
      <c r="I7" s="41">
        <v>0</v>
      </c>
    </row>
    <row r="8" ht="15.4" customHeight="1" spans="1:9">
      <c r="A8" s="33" t="s">
        <v>234</v>
      </c>
      <c r="B8" s="33" t="s">
        <v>235</v>
      </c>
      <c r="C8" s="35">
        <f>143.15+55.12+61.4+35.96+52.69+1.69</f>
        <v>350.01</v>
      </c>
      <c r="D8" s="33" t="s">
        <v>236</v>
      </c>
      <c r="E8" s="33" t="s">
        <v>237</v>
      </c>
      <c r="F8" s="35">
        <f>5+88.75+1.42+1.86+0.71+1.41</f>
        <v>99.15</v>
      </c>
      <c r="G8" s="33" t="s">
        <v>238</v>
      </c>
      <c r="H8" s="33" t="s">
        <v>239</v>
      </c>
      <c r="I8" s="42">
        <v>0</v>
      </c>
    </row>
    <row r="9" ht="15.4" customHeight="1" spans="1:9">
      <c r="A9" s="33" t="s">
        <v>240</v>
      </c>
      <c r="B9" s="33" t="s">
        <v>241</v>
      </c>
      <c r="C9" s="35">
        <f>30.69+45.8</f>
        <v>76.49</v>
      </c>
      <c r="D9" s="33" t="s">
        <v>242</v>
      </c>
      <c r="E9" s="33" t="s">
        <v>243</v>
      </c>
      <c r="F9" s="35">
        <f>0.5+7.82+0.89+0.16</f>
        <v>9.37</v>
      </c>
      <c r="G9" s="33" t="s">
        <v>244</v>
      </c>
      <c r="H9" s="33" t="s">
        <v>245</v>
      </c>
      <c r="I9" s="42">
        <v>0</v>
      </c>
    </row>
    <row r="10" ht="15.4" customHeight="1" spans="1:9">
      <c r="A10" s="33" t="s">
        <v>246</v>
      </c>
      <c r="B10" s="33" t="s">
        <v>247</v>
      </c>
      <c r="C10" s="35">
        <f>0.6+9.48</f>
        <v>10.08</v>
      </c>
      <c r="D10" s="33" t="s">
        <v>248</v>
      </c>
      <c r="E10" s="33" t="s">
        <v>249</v>
      </c>
      <c r="F10" s="35">
        <v>0</v>
      </c>
      <c r="G10" s="33" t="s">
        <v>250</v>
      </c>
      <c r="H10" s="33" t="s">
        <v>251</v>
      </c>
      <c r="I10" s="41">
        <f>SUM(I11:I26)</f>
        <v>12.22</v>
      </c>
    </row>
    <row r="11" ht="15.4" customHeight="1" spans="1:9">
      <c r="A11" s="33" t="s">
        <v>252</v>
      </c>
      <c r="B11" s="33" t="s">
        <v>253</v>
      </c>
      <c r="C11" s="35">
        <v>0.96</v>
      </c>
      <c r="D11" s="33" t="s">
        <v>254</v>
      </c>
      <c r="E11" s="33" t="s">
        <v>255</v>
      </c>
      <c r="F11" s="35">
        <v>0</v>
      </c>
      <c r="G11" s="33" t="s">
        <v>256</v>
      </c>
      <c r="H11" s="33" t="s">
        <v>257</v>
      </c>
      <c r="I11" s="42">
        <v>0</v>
      </c>
    </row>
    <row r="12" ht="15.4" customHeight="1" spans="1:9">
      <c r="A12" s="33" t="s">
        <v>258</v>
      </c>
      <c r="B12" s="33" t="s">
        <v>259</v>
      </c>
      <c r="C12" s="35">
        <f>37.88+6.02+39.22+23.92+39.53+21.59</f>
        <v>168.16</v>
      </c>
      <c r="D12" s="33" t="s">
        <v>260</v>
      </c>
      <c r="E12" s="33" t="s">
        <v>261</v>
      </c>
      <c r="F12" s="35">
        <f>0.8+1.02</f>
        <v>1.82</v>
      </c>
      <c r="G12" s="33" t="s">
        <v>262</v>
      </c>
      <c r="H12" s="33" t="s">
        <v>263</v>
      </c>
      <c r="I12" s="42">
        <f>0.18+7.63+4.09</f>
        <v>11.9</v>
      </c>
    </row>
    <row r="13" ht="15.4" customHeight="1" spans="1:9">
      <c r="A13" s="33" t="s">
        <v>264</v>
      </c>
      <c r="B13" s="33" t="s">
        <v>265</v>
      </c>
      <c r="C13" s="35">
        <f>10+26.65+13.82+6.75+11.88+7.23</f>
        <v>76.33</v>
      </c>
      <c r="D13" s="33" t="s">
        <v>266</v>
      </c>
      <c r="E13" s="33" t="s">
        <v>267</v>
      </c>
      <c r="F13" s="35">
        <f>2.5+6.29</f>
        <v>8.79</v>
      </c>
      <c r="G13" s="33" t="s">
        <v>268</v>
      </c>
      <c r="H13" s="33" t="s">
        <v>269</v>
      </c>
      <c r="I13" s="42">
        <v>0.32</v>
      </c>
    </row>
    <row r="14" ht="15.4" customHeight="1" spans="1:9">
      <c r="A14" s="33" t="s">
        <v>270</v>
      </c>
      <c r="B14" s="33" t="s">
        <v>271</v>
      </c>
      <c r="C14" s="35">
        <f>5+0.49</f>
        <v>5.49</v>
      </c>
      <c r="D14" s="33" t="s">
        <v>272</v>
      </c>
      <c r="E14" s="33" t="s">
        <v>273</v>
      </c>
      <c r="F14" s="35">
        <v>3.45</v>
      </c>
      <c r="G14" s="33" t="s">
        <v>274</v>
      </c>
      <c r="H14" s="33" t="s">
        <v>275</v>
      </c>
      <c r="I14" s="42">
        <v>0</v>
      </c>
    </row>
    <row r="15" ht="15.4" customHeight="1" spans="1:9">
      <c r="A15" s="33" t="s">
        <v>276</v>
      </c>
      <c r="B15" s="33" t="s">
        <v>277</v>
      </c>
      <c r="C15" s="35">
        <f>5.12+14.44+7.49+3.63+5.87+5.27</f>
        <v>41.82</v>
      </c>
      <c r="D15" s="33" t="s">
        <v>278</v>
      </c>
      <c r="E15" s="33" t="s">
        <v>279</v>
      </c>
      <c r="F15" s="35">
        <v>0</v>
      </c>
      <c r="G15" s="33" t="s">
        <v>280</v>
      </c>
      <c r="H15" s="33" t="s">
        <v>281</v>
      </c>
      <c r="I15" s="42">
        <v>0</v>
      </c>
    </row>
    <row r="16" ht="15.4" customHeight="1" spans="1:9">
      <c r="A16" s="33" t="s">
        <v>282</v>
      </c>
      <c r="B16" s="33" t="s">
        <v>283</v>
      </c>
      <c r="C16" s="35">
        <f>2.04+3.04+0.32+0.56+0.89</f>
        <v>6.85</v>
      </c>
      <c r="D16" s="33" t="s">
        <v>284</v>
      </c>
      <c r="E16" s="33" t="s">
        <v>285</v>
      </c>
      <c r="F16" s="35">
        <v>0</v>
      </c>
      <c r="G16" s="33" t="s">
        <v>286</v>
      </c>
      <c r="H16" s="33" t="s">
        <v>287</v>
      </c>
      <c r="I16" s="42">
        <v>0</v>
      </c>
    </row>
    <row r="17" ht="15.4" customHeight="1" spans="1:9">
      <c r="A17" s="33" t="s">
        <v>288</v>
      </c>
      <c r="B17" s="33" t="s">
        <v>289</v>
      </c>
      <c r="C17" s="35">
        <f>1.77+1.78+0.42+0.63+0.39</f>
        <v>4.99</v>
      </c>
      <c r="D17" s="33" t="s">
        <v>290</v>
      </c>
      <c r="E17" s="33" t="s">
        <v>291</v>
      </c>
      <c r="F17" s="35">
        <f>0.99+6.4+0.6</f>
        <v>7.99</v>
      </c>
      <c r="G17" s="33" t="s">
        <v>292</v>
      </c>
      <c r="H17" s="33" t="s">
        <v>293</v>
      </c>
      <c r="I17" s="42">
        <v>0</v>
      </c>
    </row>
    <row r="18" ht="15.4" customHeight="1" spans="1:9">
      <c r="A18" s="33" t="s">
        <v>294</v>
      </c>
      <c r="B18" s="33" t="s">
        <v>295</v>
      </c>
      <c r="C18" s="35">
        <f>9.11+22.15+12.14+8.32+13.54+9.39</f>
        <v>74.65</v>
      </c>
      <c r="D18" s="33" t="s">
        <v>296</v>
      </c>
      <c r="E18" s="33" t="s">
        <v>297</v>
      </c>
      <c r="F18" s="35">
        <v>0</v>
      </c>
      <c r="G18" s="33" t="s">
        <v>298</v>
      </c>
      <c r="H18" s="33" t="s">
        <v>299</v>
      </c>
      <c r="I18" s="42">
        <v>0</v>
      </c>
    </row>
    <row r="19" ht="15.4" customHeight="1" spans="1:9">
      <c r="A19" s="33" t="s">
        <v>300</v>
      </c>
      <c r="B19" s="33" t="s">
        <v>301</v>
      </c>
      <c r="C19" s="35">
        <v>0</v>
      </c>
      <c r="D19" s="33" t="s">
        <v>302</v>
      </c>
      <c r="E19" s="33" t="s">
        <v>303</v>
      </c>
      <c r="F19" s="35">
        <v>8.4</v>
      </c>
      <c r="G19" s="33" t="s">
        <v>304</v>
      </c>
      <c r="H19" s="33" t="s">
        <v>305</v>
      </c>
      <c r="I19" s="42">
        <v>0</v>
      </c>
    </row>
    <row r="20" ht="15.4" customHeight="1" spans="1:9">
      <c r="A20" s="33" t="s">
        <v>306</v>
      </c>
      <c r="B20" s="33" t="s">
        <v>307</v>
      </c>
      <c r="C20" s="35">
        <f>0.07+57.68+6+3.43+9.18+4.13</f>
        <v>80.49</v>
      </c>
      <c r="D20" s="33" t="s">
        <v>308</v>
      </c>
      <c r="E20" s="33" t="s">
        <v>309</v>
      </c>
      <c r="F20" s="35">
        <v>0</v>
      </c>
      <c r="G20" s="33" t="s">
        <v>310</v>
      </c>
      <c r="H20" s="33" t="s">
        <v>311</v>
      </c>
      <c r="I20" s="42">
        <v>0</v>
      </c>
    </row>
    <row r="21" ht="15.4" customHeight="1" spans="1:9">
      <c r="A21" s="33" t="s">
        <v>312</v>
      </c>
      <c r="B21" s="33" t="s">
        <v>313</v>
      </c>
      <c r="C21" s="34">
        <f>SUM(C22:C33)</f>
        <v>85.16</v>
      </c>
      <c r="D21" s="33" t="s">
        <v>314</v>
      </c>
      <c r="E21" s="33" t="s">
        <v>315</v>
      </c>
      <c r="F21" s="35">
        <f>0.28+6.82</f>
        <v>7.1</v>
      </c>
      <c r="G21" s="33" t="s">
        <v>316</v>
      </c>
      <c r="H21" s="33" t="s">
        <v>317</v>
      </c>
      <c r="I21" s="42">
        <v>0</v>
      </c>
    </row>
    <row r="22" ht="15.4" customHeight="1" spans="1:9">
      <c r="A22" s="33" t="s">
        <v>318</v>
      </c>
      <c r="B22" s="33" t="s">
        <v>319</v>
      </c>
      <c r="C22" s="35">
        <v>0</v>
      </c>
      <c r="D22" s="33" t="s">
        <v>320</v>
      </c>
      <c r="E22" s="33" t="s">
        <v>321</v>
      </c>
      <c r="F22" s="35">
        <f>4.78+3.99+1.5+0.5+0.69</f>
        <v>11.46</v>
      </c>
      <c r="G22" s="33" t="s">
        <v>322</v>
      </c>
      <c r="H22" s="33" t="s">
        <v>323</v>
      </c>
      <c r="I22" s="42">
        <v>0</v>
      </c>
    </row>
    <row r="23" ht="15.4" customHeight="1" spans="1:9">
      <c r="A23" s="33" t="s">
        <v>324</v>
      </c>
      <c r="B23" s="33" t="s">
        <v>325</v>
      </c>
      <c r="C23" s="35">
        <v>41.96</v>
      </c>
      <c r="D23" s="33" t="s">
        <v>326</v>
      </c>
      <c r="E23" s="33" t="s">
        <v>327</v>
      </c>
      <c r="F23" s="35">
        <f>0.34+1.34+0.17</f>
        <v>1.85</v>
      </c>
      <c r="G23" s="33" t="s">
        <v>328</v>
      </c>
      <c r="H23" s="33" t="s">
        <v>329</v>
      </c>
      <c r="I23" s="42">
        <v>0</v>
      </c>
    </row>
    <row r="24" ht="15.4" customHeight="1" spans="1:9">
      <c r="A24" s="33" t="s">
        <v>330</v>
      </c>
      <c r="B24" s="33" t="s">
        <v>331</v>
      </c>
      <c r="C24" s="35">
        <v>0</v>
      </c>
      <c r="D24" s="33" t="s">
        <v>332</v>
      </c>
      <c r="E24" s="33" t="s">
        <v>333</v>
      </c>
      <c r="F24" s="35">
        <v>0</v>
      </c>
      <c r="G24" s="33" t="s">
        <v>334</v>
      </c>
      <c r="H24" s="33" t="s">
        <v>335</v>
      </c>
      <c r="I24" s="42">
        <v>0</v>
      </c>
    </row>
    <row r="25" ht="15.4" customHeight="1" spans="1:9">
      <c r="A25" s="33" t="s">
        <v>336</v>
      </c>
      <c r="B25" s="33" t="s">
        <v>337</v>
      </c>
      <c r="C25" s="35">
        <v>0</v>
      </c>
      <c r="D25" s="33" t="s">
        <v>338</v>
      </c>
      <c r="E25" s="33" t="s">
        <v>339</v>
      </c>
      <c r="F25" s="35">
        <v>0</v>
      </c>
      <c r="G25" s="33" t="s">
        <v>340</v>
      </c>
      <c r="H25" s="33" t="s">
        <v>341</v>
      </c>
      <c r="I25" s="42">
        <v>0</v>
      </c>
    </row>
    <row r="26" ht="15.4" customHeight="1" spans="1:9">
      <c r="A26" s="33" t="s">
        <v>342</v>
      </c>
      <c r="B26" s="33" t="s">
        <v>343</v>
      </c>
      <c r="C26" s="35">
        <f>2.64+9.82+4.46+4.08+2.4</f>
        <v>23.4</v>
      </c>
      <c r="D26" s="33" t="s">
        <v>344</v>
      </c>
      <c r="E26" s="33" t="s">
        <v>345</v>
      </c>
      <c r="F26" s="35">
        <v>0</v>
      </c>
      <c r="G26" s="33" t="s">
        <v>346</v>
      </c>
      <c r="H26" s="33" t="s">
        <v>347</v>
      </c>
      <c r="I26" s="42">
        <v>0</v>
      </c>
    </row>
    <row r="27" ht="15.4" customHeight="1" spans="1:9">
      <c r="A27" s="33" t="s">
        <v>348</v>
      </c>
      <c r="B27" s="33" t="s">
        <v>349</v>
      </c>
      <c r="C27" s="35">
        <v>0.8</v>
      </c>
      <c r="D27" s="33" t="s">
        <v>350</v>
      </c>
      <c r="E27" s="33" t="s">
        <v>351</v>
      </c>
      <c r="F27" s="35">
        <v>2.15</v>
      </c>
      <c r="G27" s="33" t="s">
        <v>352</v>
      </c>
      <c r="H27" s="33" t="s">
        <v>183</v>
      </c>
      <c r="I27" s="41">
        <v>0</v>
      </c>
    </row>
    <row r="28" ht="15.4" customHeight="1" spans="1:9">
      <c r="A28" s="33" t="s">
        <v>353</v>
      </c>
      <c r="B28" s="33" t="s">
        <v>354</v>
      </c>
      <c r="C28" s="35">
        <v>0.67</v>
      </c>
      <c r="D28" s="33" t="s">
        <v>355</v>
      </c>
      <c r="E28" s="33" t="s">
        <v>356</v>
      </c>
      <c r="F28" s="35">
        <v>7.78</v>
      </c>
      <c r="G28" s="33" t="s">
        <v>357</v>
      </c>
      <c r="H28" s="33" t="s">
        <v>358</v>
      </c>
      <c r="I28" s="42">
        <v>0</v>
      </c>
    </row>
    <row r="29" ht="15.4" customHeight="1" spans="1:9">
      <c r="A29" s="33" t="s">
        <v>359</v>
      </c>
      <c r="B29" s="33" t="s">
        <v>360</v>
      </c>
      <c r="C29" s="35">
        <v>0</v>
      </c>
      <c r="D29" s="33" t="s">
        <v>361</v>
      </c>
      <c r="E29" s="33" t="s">
        <v>362</v>
      </c>
      <c r="F29" s="35">
        <f>6.1+39.72</f>
        <v>45.82</v>
      </c>
      <c r="G29" s="33" t="s">
        <v>363</v>
      </c>
      <c r="H29" s="33" t="s">
        <v>364</v>
      </c>
      <c r="I29" s="42">
        <v>0</v>
      </c>
    </row>
    <row r="30" ht="15.4" customHeight="1" spans="1:9">
      <c r="A30" s="33" t="s">
        <v>365</v>
      </c>
      <c r="B30" s="33" t="s">
        <v>366</v>
      </c>
      <c r="C30" s="35">
        <v>5.55</v>
      </c>
      <c r="D30" s="33" t="s">
        <v>367</v>
      </c>
      <c r="E30" s="33" t="s">
        <v>368</v>
      </c>
      <c r="F30" s="35">
        <v>23.63</v>
      </c>
      <c r="G30" s="33" t="s">
        <v>369</v>
      </c>
      <c r="H30" s="33" t="s">
        <v>370</v>
      </c>
      <c r="I30" s="42">
        <v>0</v>
      </c>
    </row>
    <row r="31" ht="15.4" customHeight="1" spans="1:9">
      <c r="A31" s="33" t="s">
        <v>371</v>
      </c>
      <c r="B31" s="33" t="s">
        <v>372</v>
      </c>
      <c r="C31" s="35">
        <v>0</v>
      </c>
      <c r="D31" s="33" t="s">
        <v>373</v>
      </c>
      <c r="E31" s="33" t="s">
        <v>374</v>
      </c>
      <c r="F31" s="35">
        <v>0</v>
      </c>
      <c r="G31" s="33" t="s">
        <v>375</v>
      </c>
      <c r="H31" s="33" t="s">
        <v>376</v>
      </c>
      <c r="I31" s="42">
        <v>0</v>
      </c>
    </row>
    <row r="32" ht="15.4" customHeight="1" spans="1:9">
      <c r="A32" s="33" t="s">
        <v>377</v>
      </c>
      <c r="B32" s="33" t="s">
        <v>378</v>
      </c>
      <c r="C32" s="35">
        <v>0</v>
      </c>
      <c r="D32" s="33" t="s">
        <v>379</v>
      </c>
      <c r="E32" s="33" t="s">
        <v>380</v>
      </c>
      <c r="F32" s="35">
        <f>0.49+28.05</f>
        <v>28.54</v>
      </c>
      <c r="G32" s="33" t="s">
        <v>381</v>
      </c>
      <c r="H32" s="33" t="s">
        <v>382</v>
      </c>
      <c r="I32" s="42">
        <v>0</v>
      </c>
    </row>
    <row r="33" ht="15.4" customHeight="1" spans="1:9">
      <c r="A33" s="33" t="s">
        <v>383</v>
      </c>
      <c r="B33" s="33" t="s">
        <v>384</v>
      </c>
      <c r="C33" s="35">
        <f>0.3+11.64+0.85-0.01</f>
        <v>12.78</v>
      </c>
      <c r="D33" s="33" t="s">
        <v>385</v>
      </c>
      <c r="E33" s="33" t="s">
        <v>386</v>
      </c>
      <c r="F33" s="35">
        <v>0</v>
      </c>
      <c r="G33" s="33" t="s">
        <v>5</v>
      </c>
      <c r="H33" s="33" t="s">
        <v>5</v>
      </c>
      <c r="I33" s="43" t="s">
        <v>5</v>
      </c>
    </row>
    <row r="34" ht="15.4" customHeight="1" spans="1:9">
      <c r="A34" s="33" t="s">
        <v>5</v>
      </c>
      <c r="B34" s="33" t="s">
        <v>5</v>
      </c>
      <c r="C34" s="36" t="s">
        <v>5</v>
      </c>
      <c r="D34" s="33" t="s">
        <v>387</v>
      </c>
      <c r="E34" s="33" t="s">
        <v>388</v>
      </c>
      <c r="F34" s="35">
        <f>2.43+60.84+3.5</f>
        <v>66.77</v>
      </c>
      <c r="G34" s="33" t="s">
        <v>5</v>
      </c>
      <c r="H34" s="33" t="s">
        <v>5</v>
      </c>
      <c r="I34" s="43" t="s">
        <v>5</v>
      </c>
    </row>
    <row r="35" ht="15.4" customHeight="1" spans="1:9">
      <c r="A35" s="37" t="s">
        <v>389</v>
      </c>
      <c r="B35" s="37" t="s">
        <v>5</v>
      </c>
      <c r="C35" s="38">
        <f>C7+C21</f>
        <v>981.48</v>
      </c>
      <c r="D35" s="39" t="s">
        <v>390</v>
      </c>
      <c r="E35" s="39" t="s">
        <v>5</v>
      </c>
      <c r="F35" s="39" t="s">
        <v>5</v>
      </c>
      <c r="G35" s="39" t="s">
        <v>5</v>
      </c>
      <c r="H35" s="39" t="s">
        <v>5</v>
      </c>
      <c r="I35" s="44">
        <f>F7+I7+I10+I27</f>
        <v>346.29</v>
      </c>
    </row>
    <row r="36" ht="15.4" customHeight="1" spans="1:9">
      <c r="A36" s="23" t="s">
        <v>391</v>
      </c>
      <c r="B36" s="23" t="s">
        <v>5</v>
      </c>
      <c r="C36" s="23" t="s">
        <v>5</v>
      </c>
      <c r="D36" s="23" t="s">
        <v>5</v>
      </c>
      <c r="E36" s="23" t="s">
        <v>5</v>
      </c>
      <c r="F36" s="23" t="s">
        <v>5</v>
      </c>
      <c r="G36" s="23" t="s">
        <v>5</v>
      </c>
      <c r="H36" s="23" t="s">
        <v>5</v>
      </c>
      <c r="I36" s="23" t="s">
        <v>5</v>
      </c>
    </row>
    <row r="38" spans="5:5">
      <c r="E38" s="14" t="s">
        <v>392</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scale="62"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zoomScaleSheetLayoutView="60" workbookViewId="0">
      <selection activeCell="I22" sqref="I22"/>
    </sheetView>
  </sheetViews>
  <sheetFormatPr defaultColWidth="8.875" defaultRowHeight="12.75"/>
  <cols>
    <col min="1" max="1" width="4.425" customWidth="1"/>
    <col min="2" max="2" width="2.70833333333333" customWidth="1"/>
    <col min="3" max="3" width="3.56666666666667" customWidth="1"/>
    <col min="4" max="4" width="32.8416666666667" customWidth="1"/>
    <col min="5" max="10" width="16" customWidth="1"/>
    <col min="11" max="11" width="9.75833333333333"/>
  </cols>
  <sheetData>
    <row r="1" ht="18.75" spans="1:6">
      <c r="A1" s="1" t="s">
        <v>393</v>
      </c>
      <c r="F1" s="1" t="s">
        <v>393</v>
      </c>
    </row>
    <row r="2" spans="10:10">
      <c r="J2" s="15" t="s">
        <v>394</v>
      </c>
    </row>
    <row r="3" spans="1:10">
      <c r="A3" s="2" t="s">
        <v>2</v>
      </c>
      <c r="J3" s="15" t="s">
        <v>3</v>
      </c>
    </row>
    <row r="4" ht="15.4" customHeight="1" spans="1:10">
      <c r="A4" s="17" t="s">
        <v>395</v>
      </c>
      <c r="B4" s="18" t="s">
        <v>5</v>
      </c>
      <c r="C4" s="18" t="s">
        <v>5</v>
      </c>
      <c r="D4" s="18" t="s">
        <v>119</v>
      </c>
      <c r="E4" s="18" t="s">
        <v>105</v>
      </c>
      <c r="F4" s="18" t="s">
        <v>396</v>
      </c>
      <c r="G4" s="18" t="s">
        <v>219</v>
      </c>
      <c r="H4" s="18" t="s">
        <v>5</v>
      </c>
      <c r="I4" s="18" t="s">
        <v>5</v>
      </c>
      <c r="J4" s="18" t="s">
        <v>107</v>
      </c>
    </row>
    <row r="5" ht="42.3" customHeight="1" spans="1:10">
      <c r="A5" s="5" t="s">
        <v>126</v>
      </c>
      <c r="B5" s="6" t="s">
        <v>5</v>
      </c>
      <c r="C5" s="6" t="s">
        <v>5</v>
      </c>
      <c r="D5" s="6" t="s">
        <v>119</v>
      </c>
      <c r="E5" s="6" t="s">
        <v>130</v>
      </c>
      <c r="F5" s="6" t="s">
        <v>130</v>
      </c>
      <c r="G5" s="6" t="s">
        <v>127</v>
      </c>
      <c r="H5" s="6" t="s">
        <v>192</v>
      </c>
      <c r="I5" s="6" t="s">
        <v>193</v>
      </c>
      <c r="J5" s="6" t="s">
        <v>130</v>
      </c>
    </row>
    <row r="6" ht="15.4" customHeight="1" spans="1:10">
      <c r="A6" s="5" t="s">
        <v>397</v>
      </c>
      <c r="B6" s="6" t="s">
        <v>128</v>
      </c>
      <c r="C6" s="6" t="s">
        <v>129</v>
      </c>
      <c r="D6" s="6" t="s">
        <v>10</v>
      </c>
      <c r="E6" s="7" t="s">
        <v>11</v>
      </c>
      <c r="F6" s="7" t="s">
        <v>12</v>
      </c>
      <c r="G6" s="7" t="s">
        <v>20</v>
      </c>
      <c r="H6" s="7" t="s">
        <v>24</v>
      </c>
      <c r="I6" s="7" t="s">
        <v>28</v>
      </c>
      <c r="J6" s="7" t="s">
        <v>32</v>
      </c>
    </row>
    <row r="7" ht="15.4" customHeight="1" spans="1:10">
      <c r="A7" s="5" t="s">
        <v>398</v>
      </c>
      <c r="B7" s="6" t="s">
        <v>5</v>
      </c>
      <c r="C7" s="6" t="s">
        <v>5</v>
      </c>
      <c r="D7" s="6" t="s">
        <v>130</v>
      </c>
      <c r="E7" s="11" t="s">
        <v>5</v>
      </c>
      <c r="F7" s="29">
        <v>30</v>
      </c>
      <c r="G7" s="29">
        <v>30</v>
      </c>
      <c r="H7" s="29"/>
      <c r="I7" s="29">
        <v>30</v>
      </c>
      <c r="J7" s="29" t="s">
        <v>5</v>
      </c>
    </row>
    <row r="8" ht="15.4" customHeight="1" spans="1:10">
      <c r="A8" s="21" t="s">
        <v>182</v>
      </c>
      <c r="B8" s="22"/>
      <c r="C8" s="22"/>
      <c r="D8" s="22" t="s">
        <v>183</v>
      </c>
      <c r="E8" s="11" t="s">
        <v>5</v>
      </c>
      <c r="F8" s="29">
        <v>30</v>
      </c>
      <c r="G8" s="29">
        <v>30</v>
      </c>
      <c r="H8" s="29"/>
      <c r="I8" s="29">
        <v>30</v>
      </c>
      <c r="J8" s="29" t="s">
        <v>5</v>
      </c>
    </row>
    <row r="9" ht="15.4" customHeight="1" spans="1:10">
      <c r="A9" s="21" t="s">
        <v>184</v>
      </c>
      <c r="B9" s="22"/>
      <c r="C9" s="22"/>
      <c r="D9" s="22" t="s">
        <v>185</v>
      </c>
      <c r="E9" s="11" t="s">
        <v>5</v>
      </c>
      <c r="F9" s="29">
        <v>30</v>
      </c>
      <c r="G9" s="29">
        <v>30</v>
      </c>
      <c r="H9" s="29"/>
      <c r="I9" s="29">
        <v>30</v>
      </c>
      <c r="J9" s="29" t="s">
        <v>5</v>
      </c>
    </row>
    <row r="10" ht="15.4" customHeight="1" spans="1:10">
      <c r="A10" s="21" t="s">
        <v>186</v>
      </c>
      <c r="B10" s="22"/>
      <c r="C10" s="22"/>
      <c r="D10" s="22" t="s">
        <v>187</v>
      </c>
      <c r="E10" s="11" t="s">
        <v>5</v>
      </c>
      <c r="F10" s="29">
        <v>30</v>
      </c>
      <c r="G10" s="29">
        <v>30</v>
      </c>
      <c r="H10" s="29"/>
      <c r="I10" s="29">
        <v>30</v>
      </c>
      <c r="J10" s="29" t="s">
        <v>5</v>
      </c>
    </row>
    <row r="11" ht="15.4" customHeight="1" spans="1:10">
      <c r="A11" s="21" t="s">
        <v>5</v>
      </c>
      <c r="B11" s="22" t="s">
        <v>5</v>
      </c>
      <c r="C11" s="22" t="s">
        <v>5</v>
      </c>
      <c r="D11" s="22" t="s">
        <v>5</v>
      </c>
      <c r="E11" s="11" t="s">
        <v>5</v>
      </c>
      <c r="F11" s="29" t="s">
        <v>5</v>
      </c>
      <c r="G11" s="29" t="s">
        <v>5</v>
      </c>
      <c r="H11" s="29" t="s">
        <v>5</v>
      </c>
      <c r="I11" s="29" t="s">
        <v>5</v>
      </c>
      <c r="J11" s="29" t="s">
        <v>5</v>
      </c>
    </row>
    <row r="12" ht="15.4" customHeight="1" spans="1:10">
      <c r="A12" s="21" t="s">
        <v>5</v>
      </c>
      <c r="B12" s="22" t="s">
        <v>5</v>
      </c>
      <c r="C12" s="22" t="s">
        <v>5</v>
      </c>
      <c r="D12" s="22" t="s">
        <v>5</v>
      </c>
      <c r="E12" s="11" t="s">
        <v>5</v>
      </c>
      <c r="F12" s="29" t="s">
        <v>5</v>
      </c>
      <c r="G12" s="29" t="s">
        <v>5</v>
      </c>
      <c r="H12" s="29" t="s">
        <v>5</v>
      </c>
      <c r="I12" s="29" t="s">
        <v>5</v>
      </c>
      <c r="J12" s="29" t="s">
        <v>5</v>
      </c>
    </row>
    <row r="13" ht="15.4" customHeight="1" spans="1:10">
      <c r="A13" s="21" t="s">
        <v>5</v>
      </c>
      <c r="B13" s="22" t="s">
        <v>5</v>
      </c>
      <c r="C13" s="22" t="s">
        <v>5</v>
      </c>
      <c r="D13" s="22" t="s">
        <v>5</v>
      </c>
      <c r="E13" s="11" t="s">
        <v>5</v>
      </c>
      <c r="F13" s="11" t="s">
        <v>5</v>
      </c>
      <c r="G13" s="11" t="s">
        <v>5</v>
      </c>
      <c r="H13" s="11" t="s">
        <v>5</v>
      </c>
      <c r="I13" s="11" t="s">
        <v>5</v>
      </c>
      <c r="J13" s="11" t="s">
        <v>5</v>
      </c>
    </row>
    <row r="14" ht="15.4" customHeight="1" spans="1:10">
      <c r="A14" s="23" t="s">
        <v>399</v>
      </c>
      <c r="B14" s="23" t="s">
        <v>5</v>
      </c>
      <c r="C14" s="23" t="s">
        <v>5</v>
      </c>
      <c r="D14" s="23" t="s">
        <v>5</v>
      </c>
      <c r="E14" s="23" t="s">
        <v>5</v>
      </c>
      <c r="F14" s="23" t="s">
        <v>5</v>
      </c>
      <c r="G14" s="23" t="s">
        <v>5</v>
      </c>
      <c r="H14" s="23" t="s">
        <v>5</v>
      </c>
      <c r="I14" s="23" t="s">
        <v>5</v>
      </c>
      <c r="J14" s="23" t="s">
        <v>5</v>
      </c>
    </row>
    <row r="15" ht="15.4" customHeight="1" spans="1:10">
      <c r="A15" s="23" t="s">
        <v>5</v>
      </c>
      <c r="B15" s="23" t="s">
        <v>5</v>
      </c>
      <c r="C15" s="23" t="s">
        <v>5</v>
      </c>
      <c r="D15" s="23" t="s">
        <v>5</v>
      </c>
      <c r="E15" s="23" t="s">
        <v>5</v>
      </c>
      <c r="F15" s="23" t="s">
        <v>5</v>
      </c>
      <c r="G15" s="23" t="s">
        <v>5</v>
      </c>
      <c r="H15" s="23" t="s">
        <v>5</v>
      </c>
      <c r="I15" s="23" t="s">
        <v>5</v>
      </c>
      <c r="J15" s="23" t="s">
        <v>5</v>
      </c>
    </row>
    <row r="17" spans="6:6">
      <c r="F17" s="28"/>
    </row>
  </sheetData>
  <mergeCells count="54">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9:C9"/>
    <mergeCell ref="A10:C10"/>
    <mergeCell ref="A11:C11"/>
    <mergeCell ref="A12:C12"/>
    <mergeCell ref="A12:C12"/>
    <mergeCell ref="A12:C12"/>
    <mergeCell ref="A13:C13"/>
    <mergeCell ref="A13:C13"/>
    <mergeCell ref="A13:C13"/>
    <mergeCell ref="A14:J14"/>
    <mergeCell ref="A14:J14"/>
    <mergeCell ref="A14:J14"/>
    <mergeCell ref="A14:J14"/>
    <mergeCell ref="A14:J14"/>
    <mergeCell ref="A14:J14"/>
    <mergeCell ref="A14:J14"/>
    <mergeCell ref="A14:J14"/>
    <mergeCell ref="A14:J14"/>
    <mergeCell ref="A14:J14"/>
    <mergeCell ref="B15:J15"/>
    <mergeCell ref="B15:J15"/>
    <mergeCell ref="B15:J15"/>
    <mergeCell ref="B15:J15"/>
    <mergeCell ref="B15:J15"/>
    <mergeCell ref="B15:J15"/>
    <mergeCell ref="B15:J15"/>
    <mergeCell ref="B15:J15"/>
    <mergeCell ref="B15:J15"/>
    <mergeCell ref="E4:E5"/>
    <mergeCell ref="E4:E5"/>
    <mergeCell ref="F4:F5"/>
    <mergeCell ref="F4:F5"/>
    <mergeCell ref="J4:J5"/>
    <mergeCell ref="J4:J5"/>
  </mergeCells>
  <pageMargins left="0.75" right="0.75" top="1" bottom="1" header="0.5" footer="0.5"/>
  <pageSetup paperSize="9" scale="82"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A9" sqref="A9:D9"/>
    </sheetView>
  </sheetViews>
  <sheetFormatPr defaultColWidth="8.875" defaultRowHeight="12.75" outlineLevelCol="6"/>
  <cols>
    <col min="1" max="1" width="4.56666666666667" customWidth="1"/>
    <col min="2" max="3" width="4.125" customWidth="1"/>
    <col min="4" max="4" width="35.8416666666667" customWidth="1"/>
    <col min="5" max="5" width="16" customWidth="1"/>
    <col min="6" max="7" width="17.125" customWidth="1"/>
    <col min="8" max="8" width="9.75833333333333"/>
  </cols>
  <sheetData>
    <row r="1" ht="18.75" spans="1:5">
      <c r="A1" s="1" t="s">
        <v>400</v>
      </c>
      <c r="E1" s="1" t="s">
        <v>400</v>
      </c>
    </row>
    <row r="2" spans="7:7">
      <c r="G2" s="15" t="s">
        <v>401</v>
      </c>
    </row>
    <row r="3" spans="1:7">
      <c r="A3" s="2" t="s">
        <v>2</v>
      </c>
      <c r="G3" s="15" t="s">
        <v>3</v>
      </c>
    </row>
    <row r="4" ht="20.75" customHeight="1" spans="1:7">
      <c r="A4" s="17" t="s">
        <v>7</v>
      </c>
      <c r="B4" s="18" t="s">
        <v>5</v>
      </c>
      <c r="C4" s="18" t="s">
        <v>5</v>
      </c>
      <c r="D4" s="18" t="s">
        <v>119</v>
      </c>
      <c r="E4" s="18" t="s">
        <v>219</v>
      </c>
      <c r="F4" s="18" t="s">
        <v>5</v>
      </c>
      <c r="G4" s="18" t="s">
        <v>5</v>
      </c>
    </row>
    <row r="5" ht="15.4" customHeight="1" spans="1:7">
      <c r="A5" s="5" t="s">
        <v>126</v>
      </c>
      <c r="B5" s="6" t="s">
        <v>5</v>
      </c>
      <c r="C5" s="6" t="s">
        <v>5</v>
      </c>
      <c r="D5" s="6" t="s">
        <v>119</v>
      </c>
      <c r="E5" s="6" t="s">
        <v>130</v>
      </c>
      <c r="F5" s="6" t="s">
        <v>192</v>
      </c>
      <c r="G5" s="6" t="s">
        <v>193</v>
      </c>
    </row>
    <row r="6" ht="15.4" customHeight="1" spans="1:7">
      <c r="A6" s="5" t="s">
        <v>5</v>
      </c>
      <c r="B6" s="6" t="s">
        <v>5</v>
      </c>
      <c r="C6" s="6" t="s">
        <v>5</v>
      </c>
      <c r="D6" s="6" t="s">
        <v>5</v>
      </c>
      <c r="E6" s="6" t="s">
        <v>5</v>
      </c>
      <c r="F6" s="6" t="s">
        <v>5</v>
      </c>
      <c r="G6" s="6" t="s">
        <v>5</v>
      </c>
    </row>
    <row r="7" ht="30.75" customHeight="1" spans="1:7">
      <c r="A7" s="5" t="s">
        <v>5</v>
      </c>
      <c r="B7" s="6" t="s">
        <v>5</v>
      </c>
      <c r="C7" s="6" t="s">
        <v>5</v>
      </c>
      <c r="D7" s="6" t="s">
        <v>119</v>
      </c>
      <c r="E7" s="6" t="s">
        <v>5</v>
      </c>
      <c r="F7" s="6" t="s">
        <v>5</v>
      </c>
      <c r="G7" s="6" t="s">
        <v>5</v>
      </c>
    </row>
    <row r="8" ht="15.4" customHeight="1" spans="1:7">
      <c r="A8" s="19" t="s">
        <v>10</v>
      </c>
      <c r="B8" s="20" t="s">
        <v>128</v>
      </c>
      <c r="C8" s="20" t="s">
        <v>129</v>
      </c>
      <c r="D8" s="20" t="s">
        <v>10</v>
      </c>
      <c r="E8" s="7" t="s">
        <v>20</v>
      </c>
      <c r="F8" s="25" t="s">
        <v>5</v>
      </c>
      <c r="G8" s="25" t="s">
        <v>5</v>
      </c>
    </row>
    <row r="9" ht="15.4" customHeight="1" spans="1:7">
      <c r="A9" s="5" t="s">
        <v>130</v>
      </c>
      <c r="B9" s="6" t="s">
        <v>5</v>
      </c>
      <c r="C9" s="6" t="s">
        <v>5</v>
      </c>
      <c r="D9" s="6" t="s">
        <v>130</v>
      </c>
      <c r="E9" s="26" t="s">
        <v>5</v>
      </c>
      <c r="F9" s="27" t="s">
        <v>5</v>
      </c>
      <c r="G9" s="27" t="s">
        <v>5</v>
      </c>
    </row>
    <row r="10" ht="15.4" customHeight="1" spans="1:7">
      <c r="A10" s="21" t="s">
        <v>5</v>
      </c>
      <c r="B10" s="22" t="s">
        <v>5</v>
      </c>
      <c r="C10" s="22" t="s">
        <v>5</v>
      </c>
      <c r="D10" s="22" t="s">
        <v>5</v>
      </c>
      <c r="E10" s="11" t="s">
        <v>5</v>
      </c>
      <c r="F10" s="16" t="s">
        <v>5</v>
      </c>
      <c r="G10" s="16" t="s">
        <v>5</v>
      </c>
    </row>
    <row r="11" ht="15.4" customHeight="1" spans="1:7">
      <c r="A11" s="21" t="s">
        <v>5</v>
      </c>
      <c r="B11" s="22" t="s">
        <v>5</v>
      </c>
      <c r="C11" s="22" t="s">
        <v>5</v>
      </c>
      <c r="D11" s="22" t="s">
        <v>5</v>
      </c>
      <c r="E11" s="11" t="s">
        <v>5</v>
      </c>
      <c r="F11" s="16" t="s">
        <v>5</v>
      </c>
      <c r="G11" s="16" t="s">
        <v>5</v>
      </c>
    </row>
    <row r="12" ht="15.4" customHeight="1" spans="1:7">
      <c r="A12" s="21" t="s">
        <v>5</v>
      </c>
      <c r="B12" s="22" t="s">
        <v>5</v>
      </c>
      <c r="C12" s="22" t="s">
        <v>5</v>
      </c>
      <c r="D12" s="22" t="s">
        <v>5</v>
      </c>
      <c r="E12" s="11" t="s">
        <v>5</v>
      </c>
      <c r="F12" s="16" t="s">
        <v>5</v>
      </c>
      <c r="G12" s="16" t="s">
        <v>5</v>
      </c>
    </row>
    <row r="13" ht="15.4" customHeight="1" spans="1:7">
      <c r="A13" s="21" t="s">
        <v>5</v>
      </c>
      <c r="B13" s="22" t="s">
        <v>5</v>
      </c>
      <c r="C13" s="22" t="s">
        <v>5</v>
      </c>
      <c r="D13" s="22" t="s">
        <v>5</v>
      </c>
      <c r="E13" s="11" t="s">
        <v>5</v>
      </c>
      <c r="F13" s="16" t="s">
        <v>5</v>
      </c>
      <c r="G13" s="16" t="s">
        <v>5</v>
      </c>
    </row>
    <row r="14" ht="15.4" customHeight="1" spans="1:7">
      <c r="A14" s="21" t="s">
        <v>5</v>
      </c>
      <c r="B14" s="22" t="s">
        <v>5</v>
      </c>
      <c r="C14" s="22" t="s">
        <v>5</v>
      </c>
      <c r="D14" s="22" t="s">
        <v>5</v>
      </c>
      <c r="E14" s="11" t="s">
        <v>5</v>
      </c>
      <c r="F14" s="16" t="s">
        <v>5</v>
      </c>
      <c r="G14" s="16" t="s">
        <v>5</v>
      </c>
    </row>
    <row r="15" ht="15.4" customHeight="1" spans="1:7">
      <c r="A15" s="21" t="s">
        <v>5</v>
      </c>
      <c r="B15" s="22" t="s">
        <v>5</v>
      </c>
      <c r="C15" s="22" t="s">
        <v>5</v>
      </c>
      <c r="D15" s="22" t="s">
        <v>5</v>
      </c>
      <c r="E15" s="11" t="s">
        <v>5</v>
      </c>
      <c r="F15" s="16" t="s">
        <v>5</v>
      </c>
      <c r="G15" s="16" t="s">
        <v>5</v>
      </c>
    </row>
    <row r="16" ht="15.4" customHeight="1" spans="1:7">
      <c r="A16" s="23" t="s">
        <v>402</v>
      </c>
      <c r="B16" s="23" t="s">
        <v>5</v>
      </c>
      <c r="C16" s="23" t="s">
        <v>5</v>
      </c>
      <c r="D16" s="23" t="s">
        <v>5</v>
      </c>
      <c r="E16" s="23" t="s">
        <v>5</v>
      </c>
      <c r="F16" s="24" t="s">
        <v>5</v>
      </c>
      <c r="G16" s="24" t="s">
        <v>5</v>
      </c>
    </row>
    <row r="17" ht="15.4" customHeight="1" spans="1:7">
      <c r="A17" s="23" t="s">
        <v>5</v>
      </c>
      <c r="B17" s="23" t="s">
        <v>5</v>
      </c>
      <c r="C17" s="23" t="s">
        <v>5</v>
      </c>
      <c r="D17" s="23" t="s">
        <v>5</v>
      </c>
      <c r="E17" s="23" t="s">
        <v>5</v>
      </c>
      <c r="F17" s="24" t="s">
        <v>5</v>
      </c>
      <c r="G17" s="24" t="s">
        <v>5</v>
      </c>
    </row>
    <row r="18" ht="15.4" customHeight="1" spans="1:7">
      <c r="A18" s="24" t="s">
        <v>5</v>
      </c>
      <c r="B18" s="24" t="s">
        <v>5</v>
      </c>
      <c r="C18" s="24" t="s">
        <v>5</v>
      </c>
      <c r="D18" s="24" t="s">
        <v>5</v>
      </c>
      <c r="E18" s="24" t="s">
        <v>5</v>
      </c>
      <c r="F18" s="24" t="s">
        <v>5</v>
      </c>
      <c r="G18" s="24" t="s">
        <v>5</v>
      </c>
    </row>
    <row r="20" spans="5:5">
      <c r="E20" s="28" t="s">
        <v>403</v>
      </c>
    </row>
  </sheetData>
  <mergeCells count="7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tabSelected="1" zoomScaleSheetLayoutView="60" workbookViewId="0">
      <selection activeCell="G8" sqref="G8"/>
    </sheetView>
  </sheetViews>
  <sheetFormatPr defaultColWidth="8.875" defaultRowHeight="12.75"/>
  <cols>
    <col min="1" max="1" width="9.28333333333333" customWidth="1"/>
    <col min="2" max="2" width="12" customWidth="1"/>
    <col min="3" max="3" width="11" customWidth="1"/>
    <col min="4" max="4" width="11.125" customWidth="1"/>
    <col min="5" max="5" width="12.7083333333333" customWidth="1"/>
    <col min="6" max="6" width="10.5666666666667" customWidth="1"/>
    <col min="7" max="7" width="10.425" customWidth="1"/>
    <col min="8" max="8" width="12" customWidth="1"/>
    <col min="9" max="10" width="11.7083333333333" customWidth="1"/>
    <col min="11" max="11" width="11.425" customWidth="1"/>
    <col min="12" max="12" width="10.5666666666667" customWidth="1"/>
    <col min="13" max="13" width="9.75833333333333"/>
  </cols>
  <sheetData>
    <row r="1" ht="18.75" spans="1:7">
      <c r="A1" s="1" t="s">
        <v>404</v>
      </c>
      <c r="G1" s="1" t="s">
        <v>404</v>
      </c>
    </row>
    <row r="2" spans="12:12">
      <c r="L2" s="15" t="s">
        <v>405</v>
      </c>
    </row>
    <row r="3" spans="1:12">
      <c r="A3" s="2" t="s">
        <v>2</v>
      </c>
      <c r="L3" s="15" t="s">
        <v>3</v>
      </c>
    </row>
    <row r="4" ht="22.3" customHeight="1" spans="1:12">
      <c r="A4" s="3" t="s">
        <v>406</v>
      </c>
      <c r="B4" s="4" t="s">
        <v>5</v>
      </c>
      <c r="C4" s="4" t="s">
        <v>5</v>
      </c>
      <c r="D4" s="4" t="s">
        <v>225</v>
      </c>
      <c r="E4" s="4" t="s">
        <v>5</v>
      </c>
      <c r="F4" s="4" t="s">
        <v>5</v>
      </c>
      <c r="G4" s="4" t="s">
        <v>227</v>
      </c>
      <c r="H4" s="4" t="s">
        <v>5</v>
      </c>
      <c r="I4" s="4" t="s">
        <v>5</v>
      </c>
      <c r="J4" s="4" t="s">
        <v>5</v>
      </c>
      <c r="K4" s="4" t="s">
        <v>5</v>
      </c>
      <c r="L4" s="4" t="s">
        <v>5</v>
      </c>
    </row>
    <row r="5" ht="27.7" customHeight="1" spans="1:12">
      <c r="A5" s="5" t="s">
        <v>130</v>
      </c>
      <c r="B5" s="6" t="s">
        <v>407</v>
      </c>
      <c r="C5" s="6" t="s">
        <v>408</v>
      </c>
      <c r="D5" s="6" t="s">
        <v>226</v>
      </c>
      <c r="E5" s="6" t="s">
        <v>119</v>
      </c>
      <c r="F5" s="6" t="s">
        <v>409</v>
      </c>
      <c r="G5" s="6" t="s">
        <v>130</v>
      </c>
      <c r="H5" s="6" t="s">
        <v>407</v>
      </c>
      <c r="I5" s="6" t="s">
        <v>408</v>
      </c>
      <c r="J5" s="6" t="s">
        <v>5</v>
      </c>
      <c r="K5" s="6" t="s">
        <v>5</v>
      </c>
      <c r="L5" s="6" t="s">
        <v>409</v>
      </c>
    </row>
    <row r="6" ht="31.55" customHeight="1" spans="1:12">
      <c r="A6" s="5" t="s">
        <v>228</v>
      </c>
      <c r="B6" s="6" t="s">
        <v>229</v>
      </c>
      <c r="C6" s="7" t="s">
        <v>127</v>
      </c>
      <c r="D6" s="6" t="s">
        <v>410</v>
      </c>
      <c r="E6" s="6" t="s">
        <v>411</v>
      </c>
      <c r="F6" s="6" t="s">
        <v>5</v>
      </c>
      <c r="G6" s="6" t="s">
        <v>5</v>
      </c>
      <c r="H6" s="6" t="s">
        <v>5</v>
      </c>
      <c r="I6" s="6" t="s">
        <v>127</v>
      </c>
      <c r="J6" s="6" t="s">
        <v>410</v>
      </c>
      <c r="K6" s="6" t="s">
        <v>411</v>
      </c>
      <c r="L6" s="6" t="s">
        <v>5</v>
      </c>
    </row>
    <row r="7" ht="15.4" customHeight="1" spans="1:12">
      <c r="A7" s="8" t="s">
        <v>11</v>
      </c>
      <c r="B7" s="9" t="s">
        <v>12</v>
      </c>
      <c r="C7" s="9" t="s">
        <v>20</v>
      </c>
      <c r="D7" s="9" t="s">
        <v>24</v>
      </c>
      <c r="E7" s="9" t="s">
        <v>28</v>
      </c>
      <c r="F7" s="9" t="s">
        <v>32</v>
      </c>
      <c r="G7" s="9" t="s">
        <v>36</v>
      </c>
      <c r="H7" s="9" t="s">
        <v>40</v>
      </c>
      <c r="I7" s="9" t="s">
        <v>43</v>
      </c>
      <c r="J7" s="9" t="s">
        <v>46</v>
      </c>
      <c r="K7" s="9" t="s">
        <v>49</v>
      </c>
      <c r="L7" s="9" t="s">
        <v>52</v>
      </c>
    </row>
    <row r="8" ht="42.3" customHeight="1" spans="1:12">
      <c r="A8" s="10">
        <v>3.68</v>
      </c>
      <c r="B8" s="11" t="s">
        <v>5</v>
      </c>
      <c r="C8" s="11" t="s">
        <v>5</v>
      </c>
      <c r="D8" s="11" t="s">
        <v>5</v>
      </c>
      <c r="E8" s="11" t="s">
        <v>5</v>
      </c>
      <c r="F8" s="10">
        <f>1.5+1.5+0.34+0.34</f>
        <v>3.68</v>
      </c>
      <c r="G8" s="10">
        <v>3.52</v>
      </c>
      <c r="H8" s="11" t="s">
        <v>5</v>
      </c>
      <c r="I8" s="16" t="s">
        <v>5</v>
      </c>
      <c r="J8" s="16" t="s">
        <v>5</v>
      </c>
      <c r="K8" s="16" t="s">
        <v>5</v>
      </c>
      <c r="L8" s="10">
        <f>1.5+1.34+0.34+0.34</f>
        <v>3.52</v>
      </c>
    </row>
    <row r="9" ht="28.45" customHeight="1" spans="1:12">
      <c r="A9" s="12" t="s">
        <v>412</v>
      </c>
      <c r="B9" s="12" t="s">
        <v>5</v>
      </c>
      <c r="C9" s="12" t="s">
        <v>5</v>
      </c>
      <c r="D9" s="12" t="s">
        <v>5</v>
      </c>
      <c r="E9" s="12" t="s">
        <v>5</v>
      </c>
      <c r="F9" s="12" t="s">
        <v>5</v>
      </c>
      <c r="G9" s="12" t="s">
        <v>5</v>
      </c>
      <c r="H9" s="12" t="s">
        <v>5</v>
      </c>
      <c r="I9" s="13" t="s">
        <v>5</v>
      </c>
      <c r="J9" s="13" t="s">
        <v>5</v>
      </c>
      <c r="K9" s="13" t="s">
        <v>5</v>
      </c>
      <c r="L9" s="12" t="s">
        <v>5</v>
      </c>
    </row>
    <row r="10" ht="20.75" customHeight="1" spans="1:12">
      <c r="A10" s="13" t="s">
        <v>5</v>
      </c>
      <c r="B10" s="13" t="s">
        <v>5</v>
      </c>
      <c r="C10" s="13" t="s">
        <v>5</v>
      </c>
      <c r="D10" s="13" t="s">
        <v>5</v>
      </c>
      <c r="E10" s="13" t="s">
        <v>5</v>
      </c>
      <c r="F10" s="13" t="s">
        <v>5</v>
      </c>
      <c r="G10" s="13" t="s">
        <v>5</v>
      </c>
      <c r="H10" s="13" t="s">
        <v>5</v>
      </c>
      <c r="I10" s="13" t="s">
        <v>5</v>
      </c>
      <c r="J10" s="13" t="s">
        <v>5</v>
      </c>
      <c r="K10" s="13" t="s">
        <v>5</v>
      </c>
      <c r="L10" s="13" t="s">
        <v>5</v>
      </c>
    </row>
    <row r="12" spans="7:7">
      <c r="G12" s="14" t="s">
        <v>413</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scale="85"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芯  小妞</cp:lastModifiedBy>
  <dcterms:created xsi:type="dcterms:W3CDTF">2023-09-24T08:45:00Z</dcterms:created>
  <dcterms:modified xsi:type="dcterms:W3CDTF">2026-09-20T16:51:09Z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9E882C1A29A27555C188AC6A9B908976_43</vt:lpwstr>
  </property>
  <property fmtid="{D5CDD505-2E9C-101B-9397-08002B2CF9AE}" pid="3" name="KSOProductBuildVer">
    <vt:lpwstr>2052-12.8.2.21176</vt:lpwstr>
  </property>
</Properties>
</file>