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1" activeTab="1"/>
  </bookViews>
  <sheets>
    <sheet name="表4.1 计划年度国有建设用地供应计划明细表" sheetId="5" r:id="rId1"/>
    <sheet name="表4.2 计划年度国有建设用地供应统计表" sheetId="3" r:id="rId2"/>
    <sheet name="表4.3 计划年度住宅用地供应统计表" sheetId="4" r:id="rId3"/>
    <sheet name="表6 年度土地储备计划指标汇总表" sheetId="6" state="hidden" r:id="rId4"/>
    <sheet name="表7 计划年度拟入库储备地块信息统计表" sheetId="7" state="hidden" r:id="rId5"/>
    <sheet name="表8 计划年度储备地块收支测算表" sheetId="8" state="hidden" r:id="rId6"/>
    <sheet name="表9 计划年度土地储备项目表" sheetId="9" state="hidden" r:id="rId7"/>
    <sheet name="表 10  计划年度储备活动铺排表" sheetId="10" state="hidden" r:id="rId8"/>
    <sheet name="表11 计划年度末库存储备土地地块信息统计表" sheetId="11" state="hidden" r:id="rId9"/>
    <sheet name="表12 计划年度土地储备计划指标分解表" sheetId="12" state="hidden" r:id="rId10"/>
    <sheet name="表13 计划年度土地储备资金投资与筹措计划" sheetId="13" state="hidden" r:id="rId11"/>
    <sheet name="表14 计划年度拟发债土地储备项目基本情况表" sheetId="14" state="hidden" r:id="rId12"/>
  </sheets>
  <externalReferences>
    <externalReference r:id="rId13"/>
  </externalReferences>
  <definedNames>
    <definedName name="_xlnm._FilterDatabase" localSheetId="0" hidden="1">'表4.1 计划年度国有建设用地供应计划明细表'!$A$4:$U$104</definedName>
    <definedName name="_xlnm._FilterDatabase" localSheetId="4" hidden="1">'表7 计划年度拟入库储备地块信息统计表'!$A$6:$AF$34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72" authorId="0">
      <text>
        <r>
          <rPr>
            <b/>
            <sz val="9"/>
            <rFont val="宋体"/>
            <scheme val="minor"/>
            <charset val="0"/>
          </rPr>
          <t>作者:</t>
        </r>
        <r>
          <rPr>
            <sz val="9"/>
            <rFont val="宋体"/>
            <scheme val="minor"/>
            <charset val="0"/>
          </rPr>
          <t xml:space="preserve">
商住暂按2:8分宗</t>
        </r>
      </text>
    </comment>
  </commentList>
</comments>
</file>

<file path=xl/sharedStrings.xml><?xml version="1.0" encoding="utf-8"?>
<sst xmlns="http://schemas.openxmlformats.org/spreadsheetml/2006/main" count="1897" uniqueCount="623">
  <si>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4.1  </t>
    </r>
    <r>
      <rPr>
        <b/>
        <sz val="16"/>
        <rFont val="宋体"/>
        <charset val="134"/>
      </rPr>
      <t>计划年度国有建设用地供应计划明细表</t>
    </r>
  </si>
  <si>
    <r>
      <rPr>
        <sz val="12"/>
        <rFont val="宋体"/>
        <charset val="134"/>
      </rPr>
      <t>单位：公顷</t>
    </r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</si>
  <si>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</si>
  <si>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地块编号</t>
    </r>
  </si>
  <si>
    <r>
      <rPr>
        <sz val="11"/>
        <rFont val="宋体"/>
        <charset val="134"/>
      </rPr>
      <t>地块名称</t>
    </r>
  </si>
  <si>
    <t>宗地位置</t>
  </si>
  <si>
    <t>规划用途</t>
  </si>
  <si>
    <r>
      <rPr>
        <sz val="11"/>
        <rFont val="宋体"/>
        <charset val="134"/>
      </rPr>
      <t>预计供地时间</t>
    </r>
  </si>
  <si>
    <r>
      <rPr>
        <sz val="11"/>
        <rFont val="宋体"/>
        <charset val="134"/>
      </rPr>
      <t>土地供应方式</t>
    </r>
  </si>
  <si>
    <r>
      <rPr>
        <sz val="11"/>
        <rFont val="宋体"/>
        <charset val="134"/>
      </rPr>
      <t>规划可供地面积</t>
    </r>
  </si>
  <si>
    <t>是否为新增建设用地</t>
  </si>
  <si>
    <r>
      <rPr>
        <sz val="11"/>
        <rFont val="宋体"/>
        <charset val="134"/>
      </rPr>
      <t>是否来源于</t>
    </r>
    <r>
      <rPr>
        <sz val="11"/>
        <rFont val="宋体"/>
        <charset val="134"/>
      </rPr>
      <t>储备</t>
    </r>
  </si>
  <si>
    <t>地块来源</t>
  </si>
  <si>
    <r>
      <rPr>
        <sz val="11"/>
        <rFont val="宋体"/>
        <charset val="134"/>
      </rPr>
      <t>地块实际管护主体</t>
    </r>
  </si>
  <si>
    <t>备注</t>
  </si>
  <si>
    <t>商服用地</t>
  </si>
  <si>
    <t>住宅用地</t>
  </si>
  <si>
    <t>工矿仓储用地</t>
  </si>
  <si>
    <t>公共管理与公共服务用地</t>
  </si>
  <si>
    <t>交通运输用地</t>
  </si>
  <si>
    <t>特殊用地</t>
  </si>
  <si>
    <t>水域与水利设施用地</t>
  </si>
  <si>
    <t>其他土地</t>
  </si>
  <si>
    <t>0524001</t>
  </si>
  <si>
    <t>月田家具厂</t>
  </si>
  <si>
    <t>月田镇月田村</t>
  </si>
  <si>
    <t>出让</t>
  </si>
  <si>
    <t>否</t>
  </si>
  <si>
    <t>是</t>
  </si>
  <si>
    <t>未取得批文</t>
  </si>
  <si>
    <t>岳阳县土地储备中心</t>
  </si>
  <si>
    <t>0524002</t>
  </si>
  <si>
    <t>张谷英供销社</t>
  </si>
  <si>
    <t>张谷英镇</t>
  </si>
  <si>
    <t>0524003</t>
  </si>
  <si>
    <t>新开石油学校周边一</t>
  </si>
  <si>
    <t>新开镇新开村</t>
  </si>
  <si>
    <t>（2019）政国土挂字第265号</t>
  </si>
  <si>
    <t>0524004</t>
  </si>
  <si>
    <t>新开石油学校周边二</t>
  </si>
  <si>
    <t>0524005</t>
  </si>
  <si>
    <t>新开昱华公寓</t>
  </si>
  <si>
    <t>YXTCC2021203</t>
  </si>
  <si>
    <t>0524006</t>
  </si>
  <si>
    <t>原顺威燃气站</t>
  </si>
  <si>
    <t>新墙镇高桥村</t>
  </si>
  <si>
    <t>政国土字（2012）884号</t>
  </si>
  <si>
    <t>0524007</t>
  </si>
  <si>
    <t>新开物流园三期</t>
  </si>
  <si>
    <t xml:space="preserve">商服用地 </t>
  </si>
  <si>
    <t>（2022）政国土字第334号</t>
  </si>
  <si>
    <t>0524008</t>
  </si>
  <si>
    <t>麻塘办事处城市综合体</t>
  </si>
  <si>
    <t>麻塘畔湖新村</t>
  </si>
  <si>
    <t>0524009</t>
  </si>
  <si>
    <t>麻塘二墩子地块</t>
  </si>
  <si>
    <t>麻塘洞庭村</t>
  </si>
  <si>
    <t>0524010</t>
  </si>
  <si>
    <t>原公田供销社地块</t>
  </si>
  <si>
    <t>公田集镇</t>
  </si>
  <si>
    <t>0524011</t>
  </si>
  <si>
    <t>步仙宾馆用地</t>
  </si>
  <si>
    <t>步仙镇狮山社区</t>
  </si>
  <si>
    <t>0524012</t>
  </si>
  <si>
    <t>原公田中心学校地块</t>
  </si>
  <si>
    <t>公田镇塘田村</t>
  </si>
  <si>
    <t>0524013</t>
  </si>
  <si>
    <t>新境界马业中爱国际马术体育公园项目</t>
  </si>
  <si>
    <t>麻塘金垅村</t>
  </si>
  <si>
    <t>0724019</t>
  </si>
  <si>
    <t>原江南米业用地</t>
  </si>
  <si>
    <t>麻塘大塘村</t>
  </si>
  <si>
    <t>商服用地/住宅用地（1:9）</t>
  </si>
  <si>
    <t>拟收回</t>
  </si>
  <si>
    <t>0724014</t>
  </si>
  <si>
    <t>远大二期</t>
  </si>
  <si>
    <t>荣家湾镇荣湾湖村、街赵村、欣荣村、向阳居委会</t>
  </si>
  <si>
    <t>0724015</t>
  </si>
  <si>
    <t>新墙原高桥物流园</t>
  </si>
  <si>
    <t>0724016</t>
  </si>
  <si>
    <t>新开村京港线海纳物流西侧地块</t>
  </si>
  <si>
    <t>（2020）政国土挂字第256号</t>
  </si>
  <si>
    <t>0724017</t>
  </si>
  <si>
    <t>保障性住房用地</t>
  </si>
  <si>
    <t>荣家湾镇</t>
  </si>
  <si>
    <t>划拨</t>
  </si>
  <si>
    <t>0724018</t>
  </si>
  <si>
    <t>新开龙湾片区康养项目</t>
  </si>
  <si>
    <t>新开镇龙湾村</t>
  </si>
  <si>
    <t>0724013</t>
  </si>
  <si>
    <t>新开龙湾片区项目</t>
  </si>
  <si>
    <t>新开镇龙湾村、共和村</t>
  </si>
  <si>
    <r>
      <rPr>
        <sz val="11"/>
        <color indexed="8"/>
        <rFont val="宋体"/>
        <charset val="134"/>
      </rPr>
      <t>住宅用地/交通运输用地/公共管理与公共服务用地/</t>
    </r>
    <r>
      <rPr>
        <sz val="11"/>
        <color indexed="8"/>
        <rFont val="宋体"/>
        <charset val="134"/>
      </rPr>
      <t>商服用地（</t>
    </r>
    <r>
      <rPr>
        <sz val="11"/>
        <color indexed="8"/>
        <rFont val="宋体"/>
        <charset val="134"/>
      </rPr>
      <t>24.4401：9.5044：6.3883：0.3195）</t>
    </r>
  </si>
  <si>
    <t>住宅24.4401交通9.5044公服6.3883商服0.3195</t>
  </si>
  <si>
    <t>0724009</t>
  </si>
  <si>
    <t>新开西三角地块一</t>
  </si>
  <si>
    <t>商服用地/住宅用地（2：8）</t>
  </si>
  <si>
    <t>（2022）政国土挂字第252号</t>
  </si>
  <si>
    <t>商住比2:8</t>
  </si>
  <si>
    <t>0724010</t>
  </si>
  <si>
    <t>新开西三角地块二</t>
  </si>
  <si>
    <t>（2019）政国土挂字第929号</t>
  </si>
  <si>
    <t>0724011</t>
  </si>
  <si>
    <t>新开西三角地块三</t>
  </si>
  <si>
    <t>YXTCC2020207</t>
  </si>
  <si>
    <t>0724002</t>
  </si>
  <si>
    <t>长丰路西侧地块</t>
  </si>
  <si>
    <t>荣家湾镇街赵社区</t>
  </si>
  <si>
    <t>商服用地/住宅用地（1：9）</t>
  </si>
  <si>
    <t>（2019）政国土挂字第271号</t>
  </si>
  <si>
    <t>商住比1:9</t>
  </si>
  <si>
    <t>0724001</t>
  </si>
  <si>
    <t>灵雾山庄</t>
  </si>
  <si>
    <t>麻塘镇麻布山村</t>
  </si>
  <si>
    <t>商服用地/住宅用地（1.5399：2.4474）</t>
  </si>
  <si>
    <t>商1.5399住2.4474</t>
  </si>
  <si>
    <t>0724012</t>
  </si>
  <si>
    <t>杨林农贸市场</t>
  </si>
  <si>
    <t>杨林街镇集镇</t>
  </si>
  <si>
    <t>（2018）政国土字第625号</t>
  </si>
  <si>
    <t>0724003</t>
  </si>
  <si>
    <t>岳雅南侧地块</t>
  </si>
  <si>
    <t>会议纪要</t>
  </si>
  <si>
    <t>0724004</t>
  </si>
  <si>
    <t>桃李春风3号地块</t>
  </si>
  <si>
    <t>麻塘畔湖新村、金垅村</t>
  </si>
  <si>
    <t>0724005</t>
  </si>
  <si>
    <t>桃李春风2号地块原宏泰陶瓷</t>
  </si>
  <si>
    <t>0724006</t>
  </si>
  <si>
    <t>桃李春风2号地块原公路物资站</t>
  </si>
  <si>
    <t>0724007</t>
  </si>
  <si>
    <t>桃李春风地块四</t>
  </si>
  <si>
    <t>（2022）政国土字第826号</t>
  </si>
  <si>
    <t>0724008</t>
  </si>
  <si>
    <t>公田镇金牛地块</t>
  </si>
  <si>
    <t>0824001</t>
  </si>
  <si>
    <t>长丰路东侧中心幼儿园地块</t>
  </si>
  <si>
    <t>荣家湾镇长丰路东侧</t>
  </si>
  <si>
    <t>0824002</t>
  </si>
  <si>
    <t>新长征小学扩建用地</t>
  </si>
  <si>
    <t>荣家湾镇友爱路</t>
  </si>
  <si>
    <t>0824003</t>
  </si>
  <si>
    <t>荣站居委会公服用地</t>
  </si>
  <si>
    <t>荣家湾镇荣站社区</t>
  </si>
  <si>
    <t>（2023）政国土字第1342号</t>
  </si>
  <si>
    <t>0824004</t>
  </si>
  <si>
    <t>步仙学校扩建一</t>
  </si>
  <si>
    <t>步仙狮山社区</t>
  </si>
  <si>
    <t>（2023）政国土挂字第473号</t>
  </si>
  <si>
    <t>0824005</t>
  </si>
  <si>
    <t>步仙学校扩建二</t>
  </si>
  <si>
    <t>0824006</t>
  </si>
  <si>
    <t>北大青鸟北侧一</t>
  </si>
  <si>
    <t>（2023）政国土挂字第196号</t>
  </si>
  <si>
    <t>0824007</t>
  </si>
  <si>
    <t>北大青鸟北侧二</t>
  </si>
  <si>
    <t>（2019）政国土挂字第280号</t>
  </si>
  <si>
    <t>0824008</t>
  </si>
  <si>
    <t>岳阳县第四人民医院</t>
  </si>
  <si>
    <t>0824009</t>
  </si>
  <si>
    <t>步仙凤凰中学球场用地</t>
  </si>
  <si>
    <t>步仙镇凤凰村</t>
  </si>
  <si>
    <t>0824010</t>
  </si>
  <si>
    <t>长湖医院</t>
  </si>
  <si>
    <t>长湖乡范家村</t>
  </si>
  <si>
    <t>0824011</t>
  </si>
  <si>
    <t>张谷英35千伏输变电站</t>
  </si>
  <si>
    <t>张谷英镇芭蕉村</t>
  </si>
  <si>
    <t>（2023）政国土字第827号</t>
  </si>
  <si>
    <t>0824012</t>
  </si>
  <si>
    <t>高新110千伏输变电工程</t>
  </si>
  <si>
    <t>新墙镇燎原村</t>
  </si>
  <si>
    <t>（2022）政国土挂字第271号</t>
  </si>
  <si>
    <t>0824013</t>
  </si>
  <si>
    <t>供电应急中心</t>
  </si>
  <si>
    <t>荣家湾镇兴园村</t>
  </si>
  <si>
    <t>0824014</t>
  </si>
  <si>
    <t>新开中学</t>
  </si>
  <si>
    <t>0824015</t>
  </si>
  <si>
    <t>新开卫生院</t>
  </si>
  <si>
    <t>0824016</t>
  </si>
  <si>
    <t>筻口卫生院</t>
  </si>
  <si>
    <t>筻口集镇</t>
  </si>
  <si>
    <t>0624001</t>
  </si>
  <si>
    <t>工业园六期地块</t>
  </si>
  <si>
    <t>长湖乡长湖村</t>
  </si>
  <si>
    <t>（2023）政国土字挂第296号</t>
  </si>
  <si>
    <t>0624002</t>
  </si>
  <si>
    <t>双碳产业园及怡昌能源二期</t>
  </si>
  <si>
    <t>荣家湾镇兴园村、新墙镇燎原村</t>
  </si>
  <si>
    <t>0624003</t>
  </si>
  <si>
    <t>生物医药园地块</t>
  </si>
  <si>
    <t>荣家湾镇东方村</t>
  </si>
  <si>
    <t>0624004</t>
  </si>
  <si>
    <t>新墙粮库</t>
  </si>
  <si>
    <t>新墙镇水库村</t>
  </si>
  <si>
    <t>0624005</t>
  </si>
  <si>
    <t>凌云混凝土二期</t>
  </si>
  <si>
    <t>荣家湾镇荣鹿新村</t>
  </si>
  <si>
    <t>（2023）政国土挂字第197号</t>
  </si>
  <si>
    <t>0624006</t>
  </si>
  <si>
    <t>新开老巴陵地块</t>
  </si>
  <si>
    <t>政国土字（2014）485号</t>
  </si>
  <si>
    <t>0624007</t>
  </si>
  <si>
    <t>公田冷链物流用地一</t>
  </si>
  <si>
    <t>公田镇公田居委会</t>
  </si>
  <si>
    <t>0624008</t>
  </si>
  <si>
    <t>公田冷链物流用地二</t>
  </si>
  <si>
    <t>0624009</t>
  </si>
  <si>
    <t>柏祥镇祥柏公司扩建用地</t>
  </si>
  <si>
    <t>柏祥镇柏祥村</t>
  </si>
  <si>
    <t>0624010</t>
  </si>
  <si>
    <t>原种畜场地块</t>
  </si>
  <si>
    <t>荣家湾镇城东村</t>
  </si>
  <si>
    <t>YXTCC202310</t>
  </si>
  <si>
    <t>0624011</t>
  </si>
  <si>
    <t>通益混凝土二期用地</t>
  </si>
  <si>
    <t>新开镇朱砂桥村</t>
  </si>
  <si>
    <t>（2022）政国土挂字第187号</t>
  </si>
  <si>
    <t>0624012</t>
  </si>
  <si>
    <t>直属库米厂地块</t>
  </si>
  <si>
    <t>荣家湾镇文胜北路</t>
  </si>
  <si>
    <t>0624013</t>
  </si>
  <si>
    <t>龙泉山空气压缩能项目用地</t>
  </si>
  <si>
    <t>公田镇飞云村</t>
  </si>
  <si>
    <t>0624014</t>
  </si>
  <si>
    <t>岳州电厂项目</t>
  </si>
  <si>
    <t>杨林镇溪源村</t>
  </si>
  <si>
    <t>0624015</t>
  </si>
  <si>
    <t xml:space="preserve">农光互补光伏发电项目升压站用地 </t>
  </si>
  <si>
    <t>筻口镇大塘村</t>
  </si>
  <si>
    <t>2024/9/31</t>
  </si>
  <si>
    <t>0624016</t>
  </si>
  <si>
    <t>中洲冷链物流用地</t>
  </si>
  <si>
    <t>中洲乡中洲村</t>
  </si>
  <si>
    <t>0624021</t>
  </si>
  <si>
    <t>鹿角港区</t>
  </si>
  <si>
    <t>荣家湾镇鹿角村</t>
  </si>
  <si>
    <t>工矿仓储用地/交通运输用地（14.9243：1.6813）</t>
  </si>
  <si>
    <r>
      <rPr>
        <sz val="11"/>
        <color rgb="FF000000"/>
        <rFont val="宋体"/>
        <charset val="134"/>
      </rPr>
      <t>其中交通</t>
    </r>
    <r>
      <rPr>
        <sz val="11"/>
        <color rgb="FF000000"/>
        <rFont val="Times New Roman"/>
        <charset val="134"/>
      </rPr>
      <t>0.3910</t>
    </r>
  </si>
  <si>
    <t>1024001</t>
  </si>
  <si>
    <t>黄花机场航煤管道新开阀室</t>
  </si>
  <si>
    <t>新开镇常山村</t>
  </si>
  <si>
    <t>（2023）政国土挂字第1275号</t>
  </si>
  <si>
    <t>1024002</t>
  </si>
  <si>
    <t>黄花机场航煤管道新墙阀室</t>
  </si>
  <si>
    <t>1024003</t>
  </si>
  <si>
    <t>麻塘畈中路</t>
  </si>
  <si>
    <t>岳阳县原种场李坡村</t>
  </si>
  <si>
    <t>1024004</t>
  </si>
  <si>
    <t>鹿角港区发展区地块一</t>
  </si>
  <si>
    <t>荣家湾镇荣湾湖村</t>
  </si>
  <si>
    <t>1024005</t>
  </si>
  <si>
    <t>鹿角港区发展区地块二</t>
  </si>
  <si>
    <t>（2023）政国土挂字第476号</t>
  </si>
  <si>
    <t>1024006</t>
  </si>
  <si>
    <t>鹿角港区皮带廊道用地</t>
  </si>
  <si>
    <t>荣家湾鹿角村、中洲乡中洲村等</t>
  </si>
  <si>
    <t>1024007</t>
  </si>
  <si>
    <t>S308公路(公田-月田)</t>
  </si>
  <si>
    <t>公田镇、月田镇</t>
  </si>
  <si>
    <t>1024008</t>
  </si>
  <si>
    <t>S310公路(荣公公路)</t>
  </si>
  <si>
    <t>公田镇大塅村、月田镇铁山湖村</t>
  </si>
  <si>
    <t>1024009</t>
  </si>
  <si>
    <t>京广铁路南段部分车站到发线延长改造项目</t>
  </si>
  <si>
    <t>荣家湾镇老街居委会</t>
  </si>
  <si>
    <t>1024010</t>
  </si>
  <si>
    <t>洞庭湖大桥与沿湖大道交叉改建二期工程</t>
  </si>
  <si>
    <t>湖管系统飘尾芦苇场</t>
  </si>
  <si>
    <t>1124001</t>
  </si>
  <si>
    <t>坪费湖补水工程</t>
  </si>
  <si>
    <t>黄沙街镇荷塘村（坪费湖旁）</t>
  </si>
  <si>
    <t>水域及水利设施用地</t>
  </si>
  <si>
    <t>1124002</t>
  </si>
  <si>
    <t>新墙河四期治理工程（燎原闸坝）</t>
  </si>
  <si>
    <t>新墙镇</t>
  </si>
  <si>
    <t>0924001</t>
  </si>
  <si>
    <t>岳阳县殡仪馆地块</t>
  </si>
  <si>
    <t>荣家湾镇荣鹿公路南</t>
  </si>
  <si>
    <t>0824017</t>
  </si>
  <si>
    <t>德欧陶瓷生产基地建设用地项目剩余地块</t>
  </si>
  <si>
    <t>新墙镇马形村</t>
  </si>
  <si>
    <t>湖南人民政府〔2009〕471号</t>
  </si>
  <si>
    <t>0824018</t>
  </si>
  <si>
    <t>岳阳县第五批次城乡建设用地增减挂钩项目零星地块</t>
  </si>
  <si>
    <t>荣家湾镇欣荣村</t>
  </si>
  <si>
    <t>(2010)政国土
增减挂字第2号</t>
  </si>
  <si>
    <t>0524014</t>
  </si>
  <si>
    <t>岳阳县文发和思源加油站项目打捆</t>
  </si>
  <si>
    <t>政国土字[2011]1697号</t>
  </si>
  <si>
    <t>1024011</t>
  </si>
  <si>
    <t>岳阳县2012年第一批次城市建设用地零星地块</t>
  </si>
  <si>
    <t>政国土字[2012]1713号</t>
  </si>
  <si>
    <t>0624017</t>
  </si>
  <si>
    <t>岳阳县建筑幕墙材料机械加工项目建设用地剩余地块</t>
  </si>
  <si>
    <t>政国土字[2012]1712号</t>
  </si>
  <si>
    <t>1024012</t>
  </si>
  <si>
    <t>岳阳县台湾农民创业园精炼茶油加工等四个项目建设用地</t>
  </si>
  <si>
    <t>黄沙街镇坪中村</t>
  </si>
  <si>
    <t>政国土字[2013]1336号</t>
  </si>
  <si>
    <t>1024013</t>
  </si>
  <si>
    <t>岳阳港岳阳县港区鹿角作业区2000吨级码头工程建设用地</t>
  </si>
  <si>
    <t>政国土字[2013]2004号</t>
  </si>
  <si>
    <t>0824019</t>
  </si>
  <si>
    <t>岳阳县台湾农民创业园精制大米加工等三个项目建设用地</t>
  </si>
  <si>
    <t>政国土字[2013]1335号</t>
  </si>
  <si>
    <t>0824020</t>
  </si>
  <si>
    <t>岳阳县竹制系列精品项目建设用地</t>
  </si>
  <si>
    <t>政国土字[2012]542号</t>
  </si>
  <si>
    <t>0824021</t>
  </si>
  <si>
    <t>岳阳县台创园10万吨精制大米加工等三个项目打捆建设用地（低丘缓坡试点项目）</t>
  </si>
  <si>
    <t>政国土字[2014]1164号</t>
  </si>
  <si>
    <t>0824022</t>
  </si>
  <si>
    <t>岳阳县2015年第一批次城市建设项目</t>
  </si>
  <si>
    <t>荣家湾镇荣湾湖村（兴吴）</t>
  </si>
  <si>
    <t>政国土字[2015]1323号</t>
  </si>
  <si>
    <t>0824023</t>
  </si>
  <si>
    <t>岳阳县2017年第三批次建设用地零星地块</t>
  </si>
  <si>
    <t>政国土字〔2017〕1767号</t>
  </si>
  <si>
    <t>0824024</t>
  </si>
  <si>
    <t>岳阳县2017年第五批次建设用地零星地块</t>
  </si>
  <si>
    <t>政国土字〔2018〕1043号</t>
  </si>
  <si>
    <t>0824025</t>
  </si>
  <si>
    <t>岳阳县2018年第一批次建设项目</t>
  </si>
  <si>
    <t>荣家湾镇兴园村（工业园）</t>
  </si>
  <si>
    <t>政国土字〔2019〕39号</t>
  </si>
  <si>
    <t>0624018</t>
  </si>
  <si>
    <t>岳阳县2019年度第一批次用地</t>
  </si>
  <si>
    <t>政国土字〔2019〕742号</t>
  </si>
  <si>
    <t>通益、北大青鸟</t>
  </si>
  <si>
    <t>1024014</t>
  </si>
  <si>
    <t>岳阳县2017年第二批次建设用地</t>
  </si>
  <si>
    <t>荣家湾镇城北
居委会</t>
  </si>
  <si>
    <t>政国土字〔2017〕1573号</t>
  </si>
  <si>
    <t>0824026</t>
  </si>
  <si>
    <t>岳阳县2018年第六批次建设用地</t>
  </si>
  <si>
    <t>麻塘洞庭村、金垅村</t>
  </si>
  <si>
    <t>政国土字〔2019〕243号</t>
  </si>
  <si>
    <t>0824027</t>
  </si>
  <si>
    <t>岳阳县2018年第四批次建设项目零星地块</t>
  </si>
  <si>
    <t>政国土字〔2019〕166号</t>
  </si>
  <si>
    <t>0624019</t>
  </si>
  <si>
    <t>岳阳县2021年第一批次建设用地零星地块</t>
  </si>
  <si>
    <t>政国土字〔2021〕556号</t>
  </si>
  <si>
    <t>0624020</t>
  </si>
  <si>
    <t>岳阳高新技术产业园区2020年第一批次周转用地</t>
  </si>
  <si>
    <t>政国土字〔2021〕472号</t>
  </si>
  <si>
    <t>0824028</t>
  </si>
  <si>
    <t>岳阳县2021年第三批次建设用地剩余地块</t>
  </si>
  <si>
    <t>政国土字〔2022〕983号</t>
  </si>
  <si>
    <t>合计</t>
  </si>
  <si>
    <t>表4.2 计划年度国有建设用地供应统计表</t>
  </si>
  <si>
    <t>单位：公顷</t>
  </si>
  <si>
    <t>地类                             行政区</t>
  </si>
  <si>
    <t>工矿仓用地</t>
  </si>
  <si>
    <t>其中新增</t>
  </si>
  <si>
    <t>小计</t>
  </si>
  <si>
    <t>廉租住房用地</t>
  </si>
  <si>
    <t>经济适用房用地</t>
  </si>
  <si>
    <t>商品房用地</t>
  </si>
  <si>
    <t>其他住宅用地</t>
  </si>
  <si>
    <t>岳阳县</t>
  </si>
  <si>
    <r>
      <rPr>
        <b/>
        <sz val="16"/>
        <color rgb="FF000000"/>
        <rFont val="仿宋"/>
        <charset val="134"/>
      </rPr>
      <t>表</t>
    </r>
    <r>
      <rPr>
        <b/>
        <sz val="16"/>
        <color rgb="FF000000"/>
        <rFont val="Times New Roman"/>
        <charset val="134"/>
      </rPr>
      <t xml:space="preserve">4.3 </t>
    </r>
    <r>
      <rPr>
        <b/>
        <sz val="16"/>
        <color rgb="FF000000"/>
        <rFont val="仿宋"/>
        <charset val="134"/>
      </rPr>
      <t>计划年度住宅用地供应统计表</t>
    </r>
  </si>
  <si>
    <t>行政区</t>
  </si>
  <si>
    <t>新增</t>
  </si>
  <si>
    <t>中小套型商品住房用地</t>
  </si>
  <si>
    <t>公共住宅租赁用地</t>
  </si>
  <si>
    <t>棚户区改造用地</t>
  </si>
  <si>
    <t>安置房用地</t>
  </si>
  <si>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6 </t>
    </r>
    <r>
      <rPr>
        <b/>
        <sz val="16"/>
        <rFont val="宋体"/>
        <charset val="134"/>
      </rPr>
      <t>年度土地储备计划指标汇总表</t>
    </r>
  </si>
  <si>
    <t xml:space="preserve">计划指标 </t>
  </si>
  <si>
    <t xml:space="preserve">合计 </t>
  </si>
  <si>
    <t xml:space="preserve">住宅用地 </t>
  </si>
  <si>
    <t xml:space="preserve"> 特殊用地</t>
  </si>
  <si>
    <t>库存地块面积</t>
  </si>
  <si>
    <t>年度计划收储地块面积</t>
  </si>
  <si>
    <t>土地储备总规模</t>
  </si>
  <si>
    <t>年度计划供应储备地块面积</t>
  </si>
  <si>
    <t>年末库存地块面积</t>
  </si>
  <si>
    <r>
      <rPr>
        <b/>
        <sz val="14"/>
        <color rgb="FF000000"/>
        <rFont val="仿宋"/>
        <charset val="134"/>
      </rPr>
      <t>表</t>
    </r>
    <r>
      <rPr>
        <b/>
        <sz val="14"/>
        <color rgb="FF000000"/>
        <rFont val="Times New Roman"/>
        <charset val="134"/>
      </rPr>
      <t xml:space="preserve">7 </t>
    </r>
    <r>
      <rPr>
        <b/>
        <sz val="14"/>
        <color rgb="FF000000"/>
        <rFont val="仿宋"/>
        <charset val="134"/>
      </rPr>
      <t>计划年度拟入库储备地块信息统计表</t>
    </r>
  </si>
  <si>
    <t>单位：公顷、万元、%</t>
  </si>
  <si>
    <t>储备类别</t>
  </si>
  <si>
    <t>序号</t>
  </si>
  <si>
    <t>地块基本信息</t>
  </si>
  <si>
    <t>地块面积及来源</t>
  </si>
  <si>
    <t>地块原始产权信息</t>
  </si>
  <si>
    <t>地块规划信息</t>
  </si>
  <si>
    <t>地块资产信息</t>
  </si>
  <si>
    <t>地块状态信息</t>
  </si>
  <si>
    <t>储备土地临时利用</t>
  </si>
  <si>
    <t>管护方式</t>
  </si>
  <si>
    <t>地块实际管护主体</t>
  </si>
  <si>
    <t>地块编号</t>
  </si>
  <si>
    <t>入库地块电子编号</t>
  </si>
  <si>
    <t>地块名称</t>
  </si>
  <si>
    <t>地块位置</t>
  </si>
  <si>
    <t>四至范围</t>
  </si>
  <si>
    <t>批准时间</t>
  </si>
  <si>
    <t>取得方式</t>
  </si>
  <si>
    <t>入库时间</t>
  </si>
  <si>
    <t>总面积</t>
  </si>
  <si>
    <t>来源</t>
  </si>
  <si>
    <t>原产权人是否进行了不动产登记</t>
  </si>
  <si>
    <t>原不动产权人</t>
  </si>
  <si>
    <t>原不动产权证书号</t>
  </si>
  <si>
    <t>证载面积</t>
  </si>
  <si>
    <t>容积率</t>
  </si>
  <si>
    <t>绿化率</t>
  </si>
  <si>
    <t>建筑密度</t>
  </si>
  <si>
    <t>地块主要用途对应的土地级别</t>
  </si>
  <si>
    <t>基准地价</t>
  </si>
  <si>
    <t>资产估值评估方式</t>
  </si>
  <si>
    <t>资产评估价值</t>
  </si>
  <si>
    <t>地上物情况</t>
  </si>
  <si>
    <t>前期开发情况</t>
  </si>
  <si>
    <t>利用方式</t>
  </si>
  <si>
    <t>零星收入</t>
  </si>
  <si>
    <t>新增建设用地面积</t>
  </si>
  <si>
    <t>存量建设用地面积</t>
  </si>
  <si>
    <t>库存地块</t>
  </si>
  <si>
    <t>TC43062123025</t>
  </si>
  <si>
    <t>4306212021CB000001</t>
  </si>
  <si>
    <r>
      <rPr>
        <sz val="10"/>
        <color rgb="FF000000"/>
        <rFont val="宋体"/>
        <charset val="134"/>
      </rPr>
      <t>2020</t>
    </r>
    <r>
      <rPr>
        <sz val="12"/>
        <color rgb="FF000000"/>
        <rFont val="宋体"/>
        <charset val="134"/>
      </rPr>
      <t>年第一批次周转用地</t>
    </r>
  </si>
  <si>
    <t>岳阳县新墙镇、长湖乡</t>
  </si>
  <si>
    <t>红线范围</t>
  </si>
  <si>
    <r>
      <rPr>
        <sz val="11"/>
        <color theme="1"/>
        <rFont val="宋体"/>
        <charset val="134"/>
        <scheme val="minor"/>
      </rPr>
      <t>2020</t>
    </r>
    <r>
      <rPr>
        <sz val="12"/>
        <color rgb="FF000000"/>
        <rFont val="宋体"/>
        <charset val="134"/>
      </rPr>
      <t>年第一批次</t>
    </r>
  </si>
  <si>
    <t>征地拆迁</t>
  </si>
  <si>
    <t>7</t>
  </si>
  <si>
    <t>第三方机构评估</t>
  </si>
  <si>
    <t>有部分零散地上建筑物或构筑物</t>
  </si>
  <si>
    <t>五通一平</t>
  </si>
  <si>
    <t>无利用</t>
  </si>
  <si>
    <t>无管护</t>
  </si>
  <si>
    <t>岳阳高新技术产业园区管理委员会</t>
  </si>
  <si>
    <t>年度计划收储地块</t>
  </si>
  <si>
    <t>TC43062123001</t>
  </si>
  <si>
    <t>街赵地块一</t>
  </si>
  <si>
    <t>空地</t>
  </si>
  <si>
    <t>TC43062123002</t>
  </si>
  <si>
    <t>岳雅南侧原恒大地块</t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</si>
  <si>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3</t>
    </r>
  </si>
  <si>
    <r>
      <rPr>
        <sz val="10"/>
        <color rgb="FF000000"/>
        <rFont val="宋体"/>
        <charset val="134"/>
      </rPr>
      <t>麻塘办事处桃李春风项目</t>
    </r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</si>
  <si>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4</t>
    </r>
  </si>
  <si>
    <t>宏泰陶瓷收回地块</t>
  </si>
  <si>
    <t>收回</t>
  </si>
  <si>
    <t>有完整的地上建筑物</t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</si>
  <si>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5</t>
    </r>
  </si>
  <si>
    <t>石油化工学院（三期）</t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</si>
  <si>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6</t>
    </r>
  </si>
  <si>
    <t>凌云混凝土搬迁用地新址项目</t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</si>
  <si>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7</t>
    </r>
  </si>
  <si>
    <t>高新园区生物医药产业园（一期）</t>
  </si>
  <si>
    <r>
      <rPr>
        <sz val="10"/>
        <color rgb="FF000000"/>
        <rFont val="Times New Roman"/>
        <charset val="134"/>
      </rPr>
      <t>TC4306212300</t>
    </r>
    <r>
      <rPr>
        <sz val="10"/>
        <color rgb="FF000000"/>
        <rFont val="Times New Roman"/>
        <charset val="134"/>
      </rPr>
      <t>8</t>
    </r>
  </si>
  <si>
    <t>集中供热二期项目</t>
  </si>
  <si>
    <r>
      <rPr>
        <sz val="10"/>
        <color rgb="FF000000"/>
        <rFont val="Times New Roman"/>
        <charset val="134"/>
      </rPr>
      <t>TC430621230</t>
    </r>
    <r>
      <rPr>
        <sz val="10"/>
        <color rgb="FF000000"/>
        <rFont val="Times New Roman"/>
        <charset val="134"/>
      </rPr>
      <t>09</t>
    </r>
  </si>
  <si>
    <t>年产2万吨松香及改性松香树脂系列产品建设项目</t>
  </si>
  <si>
    <t>TC43062123010</t>
  </si>
  <si>
    <t>年产2万吨特种PET膜项目</t>
  </si>
  <si>
    <t>TC43062123011</t>
  </si>
  <si>
    <t>脱硫脱硝环保设备生产项目</t>
  </si>
  <si>
    <t>TC43062123012</t>
  </si>
  <si>
    <t>北京京能天然气发电站项目</t>
  </si>
  <si>
    <t>TC43062123013</t>
  </si>
  <si>
    <r>
      <rPr>
        <sz val="11"/>
        <color indexed="8"/>
        <rFont val="宋体"/>
        <charset val="134"/>
      </rPr>
      <t>年产</t>
    </r>
    <r>
      <rPr>
        <sz val="11"/>
        <color indexed="8"/>
        <rFont val="Times New Roman"/>
        <charset val="134"/>
      </rPr>
      <t>350</t>
    </r>
    <r>
      <rPr>
        <sz val="11"/>
        <color indexed="8"/>
        <rFont val="宋体"/>
        <charset val="134"/>
      </rPr>
      <t>万公里非金属光缆加强芯生产项目</t>
    </r>
  </si>
  <si>
    <t>TC43062123014</t>
  </si>
  <si>
    <t>共享储能电站项目</t>
  </si>
  <si>
    <r>
      <rPr>
        <sz val="10"/>
        <color rgb="FF000000"/>
        <rFont val="Times New Roman"/>
        <charset val="134"/>
      </rPr>
      <t>TC4306212301</t>
    </r>
    <r>
      <rPr>
        <sz val="10"/>
        <color rgb="FF000000"/>
        <rFont val="Times New Roman"/>
        <charset val="134"/>
      </rPr>
      <t>5</t>
    </r>
  </si>
  <si>
    <t>荣湾湖小学北侧地块</t>
  </si>
  <si>
    <r>
      <rPr>
        <sz val="10"/>
        <color rgb="FF000000"/>
        <rFont val="Times New Roman"/>
        <charset val="134"/>
      </rPr>
      <t>TC4306212301</t>
    </r>
    <r>
      <rPr>
        <sz val="10"/>
        <color rgb="FF000000"/>
        <rFont val="Times New Roman"/>
        <charset val="134"/>
      </rPr>
      <t>6</t>
    </r>
  </si>
  <si>
    <t>新开东西三角宗地</t>
  </si>
  <si>
    <r>
      <rPr>
        <sz val="10"/>
        <color rgb="FF000000"/>
        <rFont val="Times New Roman"/>
        <charset val="134"/>
      </rPr>
      <t>TC4306212301</t>
    </r>
    <r>
      <rPr>
        <sz val="10"/>
        <color rgb="FF000000"/>
        <rFont val="Times New Roman"/>
        <charset val="134"/>
      </rPr>
      <t>7</t>
    </r>
  </si>
  <si>
    <r>
      <rPr>
        <sz val="10"/>
        <color rgb="FF000000"/>
        <rFont val="Times New Roman"/>
        <charset val="134"/>
      </rPr>
      <t>TC4306212301</t>
    </r>
    <r>
      <rPr>
        <sz val="10"/>
        <color rgb="FF000000"/>
        <rFont val="Times New Roman"/>
        <charset val="134"/>
      </rPr>
      <t>8</t>
    </r>
  </si>
  <si>
    <r>
      <rPr>
        <sz val="10"/>
        <color rgb="FF000000"/>
        <rFont val="Times New Roman"/>
        <charset val="134"/>
      </rPr>
      <t>TC4306212301</t>
    </r>
    <r>
      <rPr>
        <sz val="10"/>
        <color rgb="FF000000"/>
        <rFont val="Times New Roman"/>
        <charset val="134"/>
      </rPr>
      <t>9</t>
    </r>
  </si>
  <si>
    <t>拟报批</t>
  </si>
  <si>
    <t>TC43062123020</t>
  </si>
  <si>
    <t>麻塘北大青鸟北侧地块</t>
  </si>
  <si>
    <t>麻塘办事处洞庭村</t>
  </si>
  <si>
    <t>TC43062123021</t>
  </si>
  <si>
    <t>新开长隆文旅项目</t>
  </si>
  <si>
    <t>TC43062123022</t>
  </si>
  <si>
    <t>麻塘城市综合体项目</t>
  </si>
  <si>
    <t>TC43062123023</t>
  </si>
  <si>
    <t>城南农贸市场</t>
  </si>
  <si>
    <t>TC43062123024</t>
  </si>
  <si>
    <t>石油化工学院</t>
  </si>
  <si>
    <r>
      <rPr>
        <b/>
        <sz val="14"/>
        <color rgb="FF000000"/>
        <rFont val="仿宋"/>
        <charset val="134"/>
      </rPr>
      <t>表</t>
    </r>
    <r>
      <rPr>
        <b/>
        <sz val="14"/>
        <color rgb="FF000000"/>
        <rFont val="Times New Roman"/>
        <charset val="134"/>
      </rPr>
      <t xml:space="preserve">8 </t>
    </r>
    <r>
      <rPr>
        <b/>
        <sz val="14"/>
        <color rgb="FF000000"/>
        <rFont val="仿宋"/>
        <charset val="134"/>
      </rPr>
      <t>计划年度储备地块收支测算表</t>
    </r>
  </si>
  <si>
    <t>单位：公顷，万元</t>
  </si>
  <si>
    <t>类型</t>
  </si>
  <si>
    <t>基本信息</t>
  </si>
  <si>
    <t>预期地块成本</t>
  </si>
  <si>
    <t>预期土地收入</t>
  </si>
  <si>
    <t>预计土地出让收益</t>
  </si>
  <si>
    <t>土地总面积</t>
  </si>
  <si>
    <t>土地取得成本</t>
  </si>
  <si>
    <t>土地前期开发成本</t>
  </si>
  <si>
    <t>资金费用</t>
  </si>
  <si>
    <t>其他费用</t>
  </si>
  <si>
    <t>土地出让收入</t>
  </si>
  <si>
    <t>其他</t>
  </si>
  <si>
    <t>既往年度储备土地库存地块</t>
  </si>
  <si>
    <t>计划年度拟入库储备地块</t>
  </si>
  <si>
    <r>
      <rPr>
        <b/>
        <sz val="16"/>
        <rFont val="宋体"/>
        <charset val="134"/>
      </rPr>
      <t>表9</t>
    </r>
    <r>
      <rPr>
        <b/>
        <sz val="16"/>
        <rFont val="Times New Roman"/>
        <charset val="134"/>
      </rPr>
      <t xml:space="preserve"> </t>
    </r>
    <r>
      <rPr>
        <b/>
        <sz val="16"/>
        <rFont val="宋体"/>
        <charset val="134"/>
      </rPr>
      <t>计划年度土地储备项目表</t>
    </r>
  </si>
  <si>
    <r>
      <rPr>
        <sz val="12"/>
        <rFont val="宋体"/>
        <charset val="134"/>
      </rPr>
      <t>单位：公顷，万元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</si>
  <si>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</si>
  <si>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项目基本信息</t>
    </r>
  </si>
  <si>
    <r>
      <rPr>
        <sz val="12"/>
        <rFont val="宋体"/>
        <charset val="134"/>
      </rPr>
      <t>项目周期情况</t>
    </r>
  </si>
  <si>
    <r>
      <rPr>
        <sz val="12"/>
        <rFont val="宋体"/>
        <charset val="134"/>
      </rPr>
      <t>项目收支情况</t>
    </r>
  </si>
  <si>
    <r>
      <rPr>
        <sz val="12"/>
        <rFont val="宋体"/>
        <charset val="134"/>
      </rPr>
      <t>项目分类</t>
    </r>
  </si>
  <si>
    <r>
      <rPr>
        <sz val="12"/>
        <rFont val="宋体"/>
        <charset val="134"/>
      </rPr>
      <t>项目名称</t>
    </r>
  </si>
  <si>
    <r>
      <rPr>
        <sz val="12"/>
        <rFont val="宋体"/>
        <charset val="134"/>
      </rPr>
      <t>项目编号</t>
    </r>
  </si>
  <si>
    <r>
      <rPr>
        <sz val="12"/>
        <rFont val="宋体"/>
        <charset val="134"/>
      </rPr>
      <t>项目位置</t>
    </r>
  </si>
  <si>
    <r>
      <rPr>
        <sz val="12"/>
        <rFont val="宋体"/>
        <charset val="134"/>
      </rPr>
      <t>地块数量</t>
    </r>
  </si>
  <si>
    <r>
      <rPr>
        <sz val="12"/>
        <rFont val="宋体"/>
        <charset val="134"/>
      </rPr>
      <t>储备面积</t>
    </r>
  </si>
  <si>
    <r>
      <rPr>
        <sz val="12"/>
        <rFont val="宋体"/>
        <charset val="134"/>
      </rPr>
      <t>项目总周期</t>
    </r>
  </si>
  <si>
    <r>
      <rPr>
        <sz val="12"/>
        <rFont val="宋体"/>
        <charset val="134"/>
      </rPr>
      <t>其中预计收储周期</t>
    </r>
  </si>
  <si>
    <r>
      <rPr>
        <sz val="12"/>
        <rFont val="宋体"/>
        <charset val="134"/>
      </rPr>
      <t>其中预期供应周</t>
    </r>
    <r>
      <rPr>
        <sz val="12"/>
        <rFont val="宋体"/>
        <charset val="134"/>
      </rPr>
      <t>期</t>
    </r>
  </si>
  <si>
    <r>
      <rPr>
        <sz val="12"/>
        <rFont val="宋体"/>
        <charset val="134"/>
      </rPr>
      <t>预计总成</t>
    </r>
    <r>
      <rPr>
        <sz val="12"/>
        <rFont val="宋体"/>
        <charset val="134"/>
      </rPr>
      <t>本</t>
    </r>
  </si>
  <si>
    <r>
      <rPr>
        <sz val="12"/>
        <rFont val="宋体"/>
        <charset val="134"/>
      </rPr>
      <t>预期土地出让收</t>
    </r>
    <r>
      <rPr>
        <sz val="12"/>
        <rFont val="宋体"/>
        <charset val="134"/>
      </rPr>
      <t>入</t>
    </r>
  </si>
  <si>
    <t>岳阳县荣家湾镇长风路西侧坪西路北侧北侧</t>
  </si>
  <si>
    <t>2年</t>
  </si>
  <si>
    <t>0.8年</t>
  </si>
  <si>
    <t>1.2年</t>
  </si>
  <si>
    <t>A</t>
  </si>
  <si>
    <t>麻塘办事处桃李春风项目</t>
  </si>
  <si>
    <t>麻塘办事处金垅村</t>
  </si>
  <si>
    <t>岳阳县高新工业园区</t>
  </si>
  <si>
    <t>年产350万公里非金属光缆加强芯生产项目</t>
  </si>
  <si>
    <t>荣家湾镇青山北路</t>
  </si>
  <si>
    <t>智慧农场北侧</t>
  </si>
  <si>
    <t>荣家湾镇富荣路北侧</t>
  </si>
  <si>
    <t>湘北物流园二期</t>
  </si>
  <si>
    <t>北大青鸟二期</t>
  </si>
  <si>
    <t>岳阳县荣家湾镇</t>
  </si>
  <si>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 10  </t>
    </r>
    <r>
      <rPr>
        <b/>
        <sz val="16"/>
        <rFont val="宋体"/>
        <charset val="134"/>
      </rPr>
      <t>计划年度储备活动铺排表</t>
    </r>
  </si>
  <si>
    <t>单位：公顷，万元、万元/公顷</t>
  </si>
  <si>
    <r>
      <rPr>
        <sz val="12"/>
        <rFont val="宋体"/>
        <charset val="134"/>
      </rPr>
      <t>基本信息</t>
    </r>
  </si>
  <si>
    <t>计划年度是否安排前期开发</t>
  </si>
  <si>
    <r>
      <rPr>
        <sz val="12"/>
        <rFont val="宋体"/>
        <charset val="134"/>
      </rPr>
      <t>前期开发安排</t>
    </r>
  </si>
  <si>
    <t>计划年度是否临时利用和管护</t>
  </si>
  <si>
    <t>储备土地管护情况</t>
  </si>
  <si>
    <t>储备土地临时利用情况</t>
  </si>
  <si>
    <t>计划年度是否供应</t>
  </si>
  <si>
    <t>储备土地供应计划</t>
  </si>
  <si>
    <r>
      <rPr>
        <sz val="12"/>
        <rFont val="宋体"/>
        <charset val="134"/>
      </rPr>
      <t>地块编号</t>
    </r>
  </si>
  <si>
    <r>
      <rPr>
        <sz val="12"/>
        <rFont val="宋体"/>
        <charset val="134"/>
      </rPr>
      <t>地块名称</t>
    </r>
  </si>
  <si>
    <t>预计征地拆迁完成时间</t>
  </si>
  <si>
    <t>基础设施建设状况</t>
  </si>
  <si>
    <r>
      <rPr>
        <sz val="12"/>
        <rFont val="宋体"/>
        <charset val="134"/>
      </rPr>
      <t>前期土地开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发程度</t>
    </r>
  </si>
  <si>
    <r>
      <rPr>
        <sz val="12"/>
        <rFont val="宋体"/>
        <charset val="134"/>
      </rPr>
      <t>前期土地开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发完成时间</t>
    </r>
  </si>
  <si>
    <r>
      <rPr>
        <sz val="12"/>
        <rFont val="宋体"/>
        <charset val="134"/>
      </rPr>
      <t>预计前期开发</t>
    </r>
    <r>
      <rPr>
        <sz val="12"/>
        <rFont val="宋体"/>
        <charset val="134"/>
      </rPr>
      <t>费用</t>
    </r>
  </si>
  <si>
    <t>管护单位</t>
  </si>
  <si>
    <t>管护支出</t>
  </si>
  <si>
    <t>临时利用方式</t>
  </si>
  <si>
    <t>临时利用年限</t>
  </si>
  <si>
    <t>预计临时利用收入</t>
  </si>
  <si>
    <t>预计供地时间</t>
  </si>
  <si>
    <t>土地供应方式</t>
  </si>
  <si>
    <t>预计土地单价</t>
  </si>
  <si>
    <t>规划可供地面积</t>
  </si>
  <si>
    <t>预计土地供应收入</t>
  </si>
  <si>
    <t>土地储备成本</t>
  </si>
  <si>
    <t>供应土地预计收益</t>
  </si>
  <si>
    <t>TC43062123003</t>
  </si>
  <si>
    <t>TC43062123004</t>
  </si>
  <si>
    <t>TC43062123005</t>
  </si>
  <si>
    <t>TC43062123006</t>
  </si>
  <si>
    <t>TC43062123007</t>
  </si>
  <si>
    <t>TC43062123008</t>
  </si>
  <si>
    <t>TC43062123009</t>
  </si>
  <si>
    <t>TC43062123015</t>
  </si>
  <si>
    <t>TC43062123016</t>
  </si>
  <si>
    <t>TC43062123017</t>
  </si>
  <si>
    <t>TC43062123018</t>
  </si>
  <si>
    <t>TC43062123019</t>
  </si>
  <si>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11 </t>
    </r>
    <r>
      <rPr>
        <b/>
        <sz val="16"/>
        <rFont val="宋体"/>
        <charset val="134"/>
      </rPr>
      <t>计划年度末库存储备土地地块信息统计表</t>
    </r>
  </si>
  <si>
    <t>预计出库时间</t>
  </si>
  <si>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12 </t>
    </r>
    <r>
      <rPr>
        <b/>
        <sz val="16"/>
        <rFont val="宋体"/>
        <charset val="134"/>
      </rPr>
      <t>计划年度土地储备计划指标分解表</t>
    </r>
  </si>
  <si>
    <t>面积指标分解</t>
  </si>
  <si>
    <t>计划年度土地支出情况</t>
  </si>
  <si>
    <t>资金安排计划</t>
  </si>
  <si>
    <t>土地面积</t>
  </si>
  <si>
    <t>计划前期开发整理</t>
  </si>
  <si>
    <t>计划临时利用</t>
  </si>
  <si>
    <t>计划供应</t>
  </si>
  <si>
    <t>计划年度末库存储备土地</t>
  </si>
  <si>
    <t>预计土地取得支出</t>
  </si>
  <si>
    <t>财政投资</t>
  </si>
  <si>
    <t>债券</t>
  </si>
  <si>
    <r>
      <rPr>
        <b/>
        <sz val="14"/>
        <color rgb="FF000000"/>
        <rFont val="仿宋"/>
        <charset val="134"/>
      </rPr>
      <t>表</t>
    </r>
    <r>
      <rPr>
        <b/>
        <sz val="14"/>
        <color rgb="FF000000"/>
        <rFont val="Times New Roman"/>
        <charset val="134"/>
      </rPr>
      <t xml:space="preserve">13 </t>
    </r>
    <r>
      <rPr>
        <b/>
        <sz val="14"/>
        <color rgb="FF000000"/>
        <rFont val="仿宋"/>
        <charset val="134"/>
      </rPr>
      <t>计划年度土地储备资金投资与筹措计划</t>
    </r>
  </si>
  <si>
    <t>单位：万元、%</t>
  </si>
  <si>
    <t>科目</t>
  </si>
  <si>
    <t>金额</t>
  </si>
  <si>
    <t>占比</t>
  </si>
  <si>
    <t>计划年度投资额</t>
  </si>
  <si>
    <t>土地取得费用</t>
  </si>
  <si>
    <t>前期土地开发成本</t>
  </si>
  <si>
    <t>财务费用</t>
  </si>
  <si>
    <t>资金筹措计划</t>
  </si>
  <si>
    <t>财政部门资金安排</t>
  </si>
  <si>
    <t>国有土地收益基金安排</t>
  </si>
  <si>
    <t>计划发行政府债券规模</t>
  </si>
  <si>
    <t>其他资金安排</t>
  </si>
  <si>
    <t>上述资金产生的利息</t>
  </si>
  <si>
    <r>
      <rPr>
        <b/>
        <sz val="14"/>
        <color rgb="FF000000"/>
        <rFont val="仿宋"/>
        <charset val="134"/>
      </rPr>
      <t>表</t>
    </r>
    <r>
      <rPr>
        <b/>
        <sz val="14"/>
        <color rgb="FF000000"/>
        <rFont val="Times New Roman"/>
        <charset val="134"/>
      </rPr>
      <t xml:space="preserve">14 </t>
    </r>
    <r>
      <rPr>
        <b/>
        <sz val="14"/>
        <color rgb="FF000000"/>
        <rFont val="仿宋"/>
        <charset val="134"/>
      </rPr>
      <t>计划年度拟发债土地储备项目基本情况表</t>
    </r>
  </si>
  <si>
    <t>单位：万元，公顷</t>
  </si>
  <si>
    <t>项目融资情况</t>
  </si>
  <si>
    <t>市（县、区）</t>
  </si>
  <si>
    <t>纳入名录的储备机构</t>
  </si>
  <si>
    <t>项目名称</t>
  </si>
  <si>
    <t>项目位置</t>
  </si>
  <si>
    <t>项目概况</t>
  </si>
  <si>
    <t>投资计划</t>
  </si>
  <si>
    <t>土地规划用途</t>
  </si>
  <si>
    <t>储备面积</t>
  </si>
  <si>
    <t>收储时间</t>
  </si>
  <si>
    <t>计划出让时间</t>
  </si>
  <si>
    <t>预计土地出让收入</t>
  </si>
  <si>
    <t>项目总需求</t>
  </si>
  <si>
    <t>项目自筹资金</t>
  </si>
  <si>
    <t>计划申请发行政府专项债券资金</t>
  </si>
  <si>
    <t>其他已有融资金额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</si>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</sst>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  <numFmt numFmtId="178" formatCode="\T\C0"/>
    <numFmt numFmtId="179" formatCode="0.00_);[Red]\(0.00\)"/>
    <numFmt numFmtId="180" formatCode="0.000000_ "/>
    <numFmt numFmtId="181" formatCode="0.0000000_ "/>
    <numFmt numFmtId="182" formatCode="yyyy/m/d;@"/>
    <numFmt numFmtId="183" formatCode="0.0000_ "/>
  </numFmts>
  <fonts count="53">
    <font>
      <sz val="11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b/>
      <sz val="16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34"/>
    </font>
    <font>
      <b/>
      <sz val="16"/>
      <color rgb="FF000000"/>
      <name val="仿宋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name val="宋体"/>
      <charset val="134"/>
      <scheme val="minor"/>
    </font>
    <font>
      <sz val="11"/>
      <color rgb="FF000000"/>
      <name val="Times New Roman"/>
      <charset val="134"/>
    </font>
    <font>
      <sz val="11"/>
      <name val="SimSun"/>
      <charset val="134"/>
    </font>
    <font>
      <sz val="10"/>
      <color indexed="8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Times New Roman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Times New Roman"/>
      <charset val="134"/>
    </font>
    <font>
      <sz val="9"/>
      <name val="宋体"/>
      <charset val="0"/>
      <scheme val="minor"/>
    </font>
    <font>
      <b/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9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39" fillId="6" borderId="11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/>
  </cellStyleXfs>
  <cellXfs count="15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right" vertical="center" wrapText="1"/>
    </xf>
    <xf numFmtId="0" fontId="9" fillId="2" borderId="0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right" vertical="top" wrapText="1"/>
    </xf>
    <xf numFmtId="0" fontId="9" fillId="0" borderId="2" xfId="0" applyFont="1" applyFill="1" applyBorder="1" applyAlignment="1">
      <alignment horizontal="right" vertical="top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4" fontId="14" fillId="2" borderId="1" xfId="50" applyNumberFormat="1" applyFont="1" applyFill="1" applyBorder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0" applyFont="1"/>
    <xf numFmtId="0" fontId="3" fillId="0" borderId="2" xfId="0" applyFont="1" applyFill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177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/>
    <xf numFmtId="177" fontId="6" fillId="0" borderId="1" xfId="0" applyNumberFormat="1" applyFont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0" fontId="7" fillId="0" borderId="0" xfId="50" applyFont="1" applyFill="1" applyAlignment="1">
      <alignment horizontal="center" vertical="center" wrapText="1"/>
    </xf>
    <xf numFmtId="0" fontId="9" fillId="0" borderId="0" xfId="50" applyFont="1" applyFill="1" applyBorder="1" applyAlignment="1">
      <alignment horizontal="right" vertical="center" wrapText="1"/>
    </xf>
    <xf numFmtId="176" fontId="0" fillId="0" borderId="1" xfId="0" applyNumberFormat="1" applyBorder="1" applyAlignment="1">
      <alignment horizontal="center" vertical="center" wrapText="1"/>
    </xf>
    <xf numFmtId="0" fontId="7" fillId="0" borderId="0" xfId="50" applyFont="1" applyFill="1" applyAlignment="1">
      <alignment vertical="center" wrapText="1"/>
    </xf>
    <xf numFmtId="0" fontId="9" fillId="0" borderId="0" xfId="5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/>
    </xf>
    <xf numFmtId="181" fontId="0" fillId="0" borderId="0" xfId="0" applyNumberFormat="1"/>
    <xf numFmtId="179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0" fontId="13" fillId="0" borderId="1" xfId="50" applyFont="1" applyFill="1" applyBorder="1" applyAlignment="1">
      <alignment horizontal="center" vertical="center" wrapText="1"/>
    </xf>
    <xf numFmtId="178" fontId="13" fillId="0" borderId="1" xfId="50" applyNumberFormat="1" applyFont="1" applyFill="1" applyBorder="1" applyAlignment="1">
      <alignment horizontal="center" vertical="center" wrapText="1"/>
    </xf>
    <xf numFmtId="0" fontId="20" fillId="0" borderId="1" xfId="50" applyFont="1" applyFill="1" applyBorder="1" applyAlignment="1">
      <alignment horizontal="center" vertical="center" wrapText="1"/>
    </xf>
    <xf numFmtId="179" fontId="13" fillId="0" borderId="1" xfId="50" applyNumberFormat="1" applyFont="1" applyFill="1" applyBorder="1" applyAlignment="1">
      <alignment horizontal="center" vertical="center" wrapText="1"/>
    </xf>
    <xf numFmtId="176" fontId="13" fillId="0" borderId="1" xfId="5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14" fontId="15" fillId="0" borderId="3" xfId="0" applyNumberFormat="1" applyFont="1" applyFill="1" applyBorder="1" applyAlignment="1" applyProtection="1">
      <alignment horizontal="center" vertical="center" wrapText="1"/>
    </xf>
    <xf numFmtId="0" fontId="23" fillId="0" borderId="3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1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23" fillId="0" borderId="1" xfId="49" applyFont="1" applyBorder="1" applyAlignment="1">
      <alignment horizontal="center" vertical="center" wrapText="1"/>
    </xf>
    <xf numFmtId="49" fontId="24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82" fontId="15" fillId="0" borderId="1" xfId="0" applyNumberFormat="1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83" fontId="15" fillId="0" borderId="1" xfId="0" applyNumberFormat="1" applyFont="1" applyFill="1" applyBorder="1" applyAlignment="1" applyProtection="1">
      <alignment horizontal="center" vertical="center" wrapText="1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182" fontId="15" fillId="0" borderId="3" xfId="0" applyNumberFormat="1" applyFont="1" applyFill="1" applyBorder="1" applyAlignment="1" applyProtection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183" fontId="15" fillId="0" borderId="3" xfId="0" applyNumberFormat="1" applyFont="1" applyFill="1" applyBorder="1" applyAlignment="1" applyProtection="1">
      <alignment horizontal="center" vertical="center" wrapText="1"/>
    </xf>
    <xf numFmtId="0" fontId="20" fillId="0" borderId="4" xfId="5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1" fontId="13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wrapText="1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3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183" fontId="2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" fontId="21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 applyProtection="1">
      <alignment horizontal="left" vertical="center" wrapText="1"/>
    </xf>
    <xf numFmtId="0" fontId="23" fillId="0" borderId="1" xfId="49" applyFont="1" applyFill="1" applyBorder="1" applyAlignment="1">
      <alignment horizontal="center" vertical="center" wrapText="1"/>
    </xf>
    <xf numFmtId="0" fontId="21" fillId="0" borderId="1" xfId="50" applyFont="1" applyFill="1" applyBorder="1" applyAlignment="1">
      <alignment horizontal="center" vertical="center" wrapText="1"/>
    </xf>
    <xf numFmtId="14" fontId="24" fillId="0" borderId="1" xfId="50" applyNumberFormat="1" applyFont="1" applyFill="1" applyBorder="1" applyAlignment="1">
      <alignment horizontal="center" vertical="center" wrapText="1"/>
    </xf>
    <xf numFmtId="0" fontId="24" fillId="0" borderId="1" xfId="50" applyFont="1" applyFill="1" applyBorder="1" applyAlignment="1">
      <alignment horizontal="center" vertical="center" wrapText="1"/>
    </xf>
    <xf numFmtId="18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83" fontId="0" fillId="0" borderId="0" xfId="0" applyNumberForma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103</xdr:row>
      <xdr:rowOff>0</xdr:rowOff>
    </xdr:from>
    <xdr:ext cx="123825" cy="241700"/>
    <xdr:sp>
      <xdr:nvSpPr>
        <xdr:cNvPr id="2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3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4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5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7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8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10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1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3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14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15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17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8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20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21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2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23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24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25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26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27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28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29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30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31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3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33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34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35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36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37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38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39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40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41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42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43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44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45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4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47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48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49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50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51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52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53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54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55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5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57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58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5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60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61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62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63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64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65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6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67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68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6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70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71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7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73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74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75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76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77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78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7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80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81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8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83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84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85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86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87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88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89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90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91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9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93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94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95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96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97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98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99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100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101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02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103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04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05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06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23825" cy="241700"/>
    <xdr:sp>
      <xdr:nvSpPr>
        <xdr:cNvPr id="107" name="TextBox 43"/>
        <xdr:cNvSpPr txBox="1"/>
      </xdr:nvSpPr>
      <xdr:spPr>
        <a:xfrm rot="1281254">
          <a:off x="1202055" y="37699950"/>
          <a:ext cx="12382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08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2540</xdr:colOff>
      <xdr:row>103</xdr:row>
      <xdr:rowOff>0</xdr:rowOff>
    </xdr:from>
    <xdr:ext cx="126831" cy="241700"/>
    <xdr:sp>
      <xdr:nvSpPr>
        <xdr:cNvPr id="109" name="TextBox 42"/>
        <xdr:cNvSpPr txBox="1"/>
      </xdr:nvSpPr>
      <xdr:spPr>
        <a:xfrm rot="561255">
          <a:off x="1204595" y="37699950"/>
          <a:ext cx="126365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10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205</xdr:colOff>
      <xdr:row>103</xdr:row>
      <xdr:rowOff>0</xdr:rowOff>
    </xdr:from>
    <xdr:ext cx="967354" cy="48937"/>
    <xdr:sp>
      <xdr:nvSpPr>
        <xdr:cNvPr id="111" name="TextBox 63"/>
        <xdr:cNvSpPr txBox="1"/>
      </xdr:nvSpPr>
      <xdr:spPr>
        <a:xfrm rot="561255">
          <a:off x="1202055" y="37699950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4106</xdr:colOff>
      <xdr:row>103</xdr:row>
      <xdr:rowOff>0</xdr:rowOff>
    </xdr:from>
    <xdr:ext cx="993310" cy="57149"/>
    <xdr:sp>
      <xdr:nvSpPr>
        <xdr:cNvPr id="112" name="TextBox 63"/>
        <xdr:cNvSpPr txBox="1"/>
      </xdr:nvSpPr>
      <xdr:spPr>
        <a:xfrm rot="561255">
          <a:off x="1205865" y="37699950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636406</xdr:colOff>
      <xdr:row>103</xdr:row>
      <xdr:rowOff>0</xdr:rowOff>
    </xdr:from>
    <xdr:ext cx="127363" cy="241700"/>
    <xdr:sp>
      <xdr:nvSpPr>
        <xdr:cNvPr id="113" name="TextBox 43"/>
        <xdr:cNvSpPr txBox="1"/>
      </xdr:nvSpPr>
      <xdr:spPr>
        <a:xfrm rot="1281254">
          <a:off x="1144270" y="37699950"/>
          <a:ext cx="127000" cy="241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15240</xdr:colOff>
      <xdr:row>2</xdr:row>
      <xdr:rowOff>30480</xdr:rowOff>
    </xdr:from>
    <xdr:to>
      <xdr:col>1</xdr:col>
      <xdr:colOff>15240</xdr:colOff>
      <xdr:row>5</xdr:row>
      <xdr:rowOff>0</xdr:rowOff>
    </xdr:to>
    <xdr:cxnSp>
      <xdr:nvCxnSpPr>
        <xdr:cNvPr id="2" name="直接连接符 1"/>
        <xdr:cNvCxnSpPr/>
      </xdr:nvCxnSpPr>
      <xdr:spPr>
        <a:xfrm>
          <a:off x="15240" y="506730"/>
          <a:ext cx="685800" cy="5467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15240</xdr:colOff>
      <xdr:row>2</xdr:row>
      <xdr:rowOff>30480</xdr:rowOff>
    </xdr:from>
    <xdr:to>
      <xdr:col>1</xdr:col>
      <xdr:colOff>15240</xdr:colOff>
      <xdr:row>5</xdr:row>
      <xdr:rowOff>0</xdr:rowOff>
    </xdr:to>
    <xdr:cxnSp>
      <xdr:nvCxnSpPr>
        <xdr:cNvPr id="3" name="直接连接符 2"/>
        <xdr:cNvCxnSpPr/>
      </xdr:nvCxnSpPr>
      <xdr:spPr>
        <a:xfrm>
          <a:off x="15240" y="506730"/>
          <a:ext cx="685800" cy="5467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205</xdr:colOff>
      <xdr:row>32</xdr:row>
      <xdr:rowOff>0</xdr:rowOff>
    </xdr:from>
    <xdr:ext cx="967354" cy="48937"/>
    <xdr:sp>
      <xdr:nvSpPr>
        <xdr:cNvPr id="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1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1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1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1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1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1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1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1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1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1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4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4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4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4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4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4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5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5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5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5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5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5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6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6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6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6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6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6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7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7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7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7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7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7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7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7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7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7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8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8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8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8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8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8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8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8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8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8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9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9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9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9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9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9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9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9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9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9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0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0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0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0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0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0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0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0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0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0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1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1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1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1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1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1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1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1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1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1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2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2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2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2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2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2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26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2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2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2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3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3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3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3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3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3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36" name="TextBox 135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37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38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39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40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41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42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43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31</xdr:row>
      <xdr:rowOff>0</xdr:rowOff>
    </xdr:from>
    <xdr:ext cx="967354" cy="48937"/>
    <xdr:sp>
      <xdr:nvSpPr>
        <xdr:cNvPr id="144" name="TextBox 63"/>
        <xdr:cNvSpPr txBox="1"/>
      </xdr:nvSpPr>
      <xdr:spPr>
        <a:xfrm rot="561255">
          <a:off x="2658110" y="184118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31</xdr:row>
      <xdr:rowOff>0</xdr:rowOff>
    </xdr:from>
    <xdr:ext cx="993310" cy="57149"/>
    <xdr:sp>
      <xdr:nvSpPr>
        <xdr:cNvPr id="145" name="TextBox 63"/>
        <xdr:cNvSpPr txBox="1"/>
      </xdr:nvSpPr>
      <xdr:spPr>
        <a:xfrm rot="561255">
          <a:off x="2661920" y="184118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9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9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9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9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29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29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0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0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0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0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0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0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1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1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1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1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1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1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2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2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2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2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2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2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3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3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3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3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3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3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4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2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4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4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4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4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4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5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52" name="TextBox 351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3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54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5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56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7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58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59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32</xdr:row>
      <xdr:rowOff>0</xdr:rowOff>
    </xdr:from>
    <xdr:ext cx="967354" cy="48937"/>
    <xdr:sp>
      <xdr:nvSpPr>
        <xdr:cNvPr id="360" name="TextBox 63"/>
        <xdr:cNvSpPr txBox="1"/>
      </xdr:nvSpPr>
      <xdr:spPr>
        <a:xfrm rot="561255">
          <a:off x="2658110" y="190976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32</xdr:row>
      <xdr:rowOff>0</xdr:rowOff>
    </xdr:from>
    <xdr:ext cx="993310" cy="57149"/>
    <xdr:sp>
      <xdr:nvSpPr>
        <xdr:cNvPr id="361" name="TextBox 63"/>
        <xdr:cNvSpPr txBox="1"/>
      </xdr:nvSpPr>
      <xdr:spPr>
        <a:xfrm rot="561255">
          <a:off x="2661920" y="190976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1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1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2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2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2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2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2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2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2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2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2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2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3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3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3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3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3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3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3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3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3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3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4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4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4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4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4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4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4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4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4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4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5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5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5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5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5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5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5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5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5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5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6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6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6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6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6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6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6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6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6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6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7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7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7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7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7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7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7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7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7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7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80" name="TextBox 279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8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8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8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8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8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8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8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28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28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6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6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6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6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6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6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6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6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7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7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7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7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7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7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7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7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7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7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8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8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8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8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8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8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8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8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8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8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9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9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9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9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9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9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9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9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39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39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0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0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0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0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0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0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0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0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0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0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1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1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1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1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14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1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1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1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1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1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2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2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2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2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24" name="TextBox 42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25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26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27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28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29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30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31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28</xdr:row>
      <xdr:rowOff>0</xdr:rowOff>
    </xdr:from>
    <xdr:ext cx="967354" cy="48937"/>
    <xdr:sp>
      <xdr:nvSpPr>
        <xdr:cNvPr id="432" name="TextBox 63"/>
        <xdr:cNvSpPr txBox="1"/>
      </xdr:nvSpPr>
      <xdr:spPr>
        <a:xfrm rot="561255">
          <a:off x="2658110" y="163544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28</xdr:row>
      <xdr:rowOff>0</xdr:rowOff>
    </xdr:from>
    <xdr:ext cx="993310" cy="57149"/>
    <xdr:sp>
      <xdr:nvSpPr>
        <xdr:cNvPr id="433" name="TextBox 63"/>
        <xdr:cNvSpPr txBox="1"/>
      </xdr:nvSpPr>
      <xdr:spPr>
        <a:xfrm rot="561255">
          <a:off x="2661920" y="163544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3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3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3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3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3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3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4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4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4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4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4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4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4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4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4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4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5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5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5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5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5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5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5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5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5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5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6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6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6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6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6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6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6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6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6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6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7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7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7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7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7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7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7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7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7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7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8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8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8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8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8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8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86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8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8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8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9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9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9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9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9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9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96" name="TextBox 495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97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498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499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500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501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502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503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205</xdr:colOff>
      <xdr:row>29</xdr:row>
      <xdr:rowOff>0</xdr:rowOff>
    </xdr:from>
    <xdr:ext cx="967354" cy="48937"/>
    <xdr:sp>
      <xdr:nvSpPr>
        <xdr:cNvPr id="504" name="TextBox 63"/>
        <xdr:cNvSpPr txBox="1"/>
      </xdr:nvSpPr>
      <xdr:spPr>
        <a:xfrm rot="561255">
          <a:off x="2658110" y="17040225"/>
          <a:ext cx="967105" cy="48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4106</xdr:colOff>
      <xdr:row>29</xdr:row>
      <xdr:rowOff>0</xdr:rowOff>
    </xdr:from>
    <xdr:ext cx="993310" cy="57149"/>
    <xdr:sp>
      <xdr:nvSpPr>
        <xdr:cNvPr id="505" name="TextBox 63"/>
        <xdr:cNvSpPr txBox="1"/>
      </xdr:nvSpPr>
      <xdr:spPr>
        <a:xfrm rot="561255">
          <a:off x="2661920" y="17040225"/>
          <a:ext cx="993140" cy="565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494;&#20449;&#35760;&#24405;\WeChat%20Files\wxid_hlyg0zbwkwcv21\FileStorage\File\2024-02\&#23731;&#38451;&#21439;2023&#24230;&#24230;&#22269;&#26377;&#24314;&#35774;&#29992;&#22320;&#20648;&#22791;&#21644;&#20379;&#24212;&#35745;&#21010;&#32534;&#21046;&#38468;&#34920;&#24102;&#20844;&#243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6.1 前五年土地供应情况统计表"/>
      <sheetName val="6.2 前五年储备资金来源情况统计表"/>
      <sheetName val="6.3 计划年度国有建设用地供应明细表 "/>
      <sheetName val="6.4 计划年度国有建设用地供应计划表"/>
      <sheetName val="6.5 住宅用地供应计划表"/>
      <sheetName val="6.6 既往年度储备土地库存地块信息统计表"/>
      <sheetName val="6.7 计划年度拟入库储备地块信息统计表"/>
      <sheetName val="6.8 计划年度储备地块收支测算表"/>
      <sheetName val="收入分析一览表（提交成果时需删掉）"/>
      <sheetName val="6.9 计划年度土地储备项目表"/>
      <sheetName val="6.10 计划年度前期开发储备地块信息统计表"/>
      <sheetName val="6.11 计划年度储备土地管护与临时利用信息统计表"/>
      <sheetName val="6.12 计划年度储备土地供应信息统计表"/>
      <sheetName val="6.13 计划年度末库存储备土地地块信息统计表"/>
      <sheetName val="7.1 年度土地供应和储备计划指标汇总表"/>
      <sheetName val="7.2 计划年度土地储备计划指标分解表"/>
      <sheetName val="7.4 计划年度土地储备资金投资与筹措计划"/>
      <sheetName val="7.5 计划年度拟发债土地储备项目基本情况表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>
        <row r="31">
          <cell r="A31" t="str">
            <v>小计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U104"/>
  <sheetViews>
    <sheetView topLeftCell="A87" workbookViewId="0">
      <selection activeCell="A5" sqref="A5:A103"/>
    </sheetView>
  </sheetViews>
  <sheetFormatPr defaultColWidth="9" defaultRowHeight="13.5"/>
  <cols>
    <col min="1" max="1" width="6.66666666666667" customWidth="1"/>
    <col min="2" max="2" width="9.10833333333333" customWidth="1"/>
    <col min="3" max="3" width="23.3333333333333" customWidth="1"/>
    <col min="4" max="4" width="25.775" customWidth="1"/>
    <col min="5" max="5" width="16.8833333333333" customWidth="1"/>
    <col min="6" max="6" width="12.5583333333333" customWidth="1"/>
    <col min="8" max="8" width="13.4416666666667" customWidth="1"/>
    <col min="11" max="11" width="19.6666666666667" customWidth="1"/>
    <col min="12" max="12" width="13.1083333333333" customWidth="1"/>
    <col min="13" max="21" width="9" hidden="1" customWidth="1"/>
  </cols>
  <sheetData>
    <row r="1" ht="20.25" spans="1:1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ht="15.75" spans="1:12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</row>
    <row r="3" ht="40.5" spans="1:21">
      <c r="A3" s="106" t="s">
        <v>2</v>
      </c>
      <c r="B3" s="107" t="s">
        <v>3</v>
      </c>
      <c r="C3" s="106" t="s">
        <v>4</v>
      </c>
      <c r="D3" s="108" t="s">
        <v>5</v>
      </c>
      <c r="E3" s="108" t="s">
        <v>6</v>
      </c>
      <c r="F3" s="106" t="s">
        <v>7</v>
      </c>
      <c r="G3" s="106" t="s">
        <v>8</v>
      </c>
      <c r="H3" s="109" t="s">
        <v>9</v>
      </c>
      <c r="I3" s="108" t="s">
        <v>10</v>
      </c>
      <c r="J3" s="108" t="s">
        <v>11</v>
      </c>
      <c r="K3" s="108" t="s">
        <v>12</v>
      </c>
      <c r="L3" s="106" t="s">
        <v>13</v>
      </c>
      <c r="M3" s="134" t="s">
        <v>14</v>
      </c>
      <c r="N3" s="134" t="s">
        <v>15</v>
      </c>
      <c r="O3" s="134" t="s">
        <v>16</v>
      </c>
      <c r="P3" s="134" t="s">
        <v>17</v>
      </c>
      <c r="Q3" s="134" t="s">
        <v>18</v>
      </c>
      <c r="R3" s="134" t="s">
        <v>19</v>
      </c>
      <c r="S3" s="134" t="s">
        <v>20</v>
      </c>
      <c r="T3" s="134" t="s">
        <v>21</v>
      </c>
      <c r="U3" s="134" t="s">
        <v>22</v>
      </c>
    </row>
    <row r="4" ht="25.05" customHeight="1" spans="1:13">
      <c r="A4" s="110">
        <v>-1</v>
      </c>
      <c r="B4" s="110">
        <f>A4-1</f>
        <v>-2</v>
      </c>
      <c r="C4" s="110">
        <f t="shared" ref="C4:L4" si="0">B4-1</f>
        <v>-3</v>
      </c>
      <c r="D4" s="110">
        <f t="shared" si="0"/>
        <v>-4</v>
      </c>
      <c r="E4" s="110">
        <f t="shared" si="0"/>
        <v>-5</v>
      </c>
      <c r="F4" s="110">
        <f t="shared" si="0"/>
        <v>-6</v>
      </c>
      <c r="G4" s="110">
        <f t="shared" si="0"/>
        <v>-7</v>
      </c>
      <c r="H4" s="110">
        <f t="shared" si="0"/>
        <v>-8</v>
      </c>
      <c r="I4" s="110">
        <f t="shared" si="0"/>
        <v>-9</v>
      </c>
      <c r="J4" s="110">
        <f t="shared" si="0"/>
        <v>-10</v>
      </c>
      <c r="K4" s="110">
        <f t="shared" si="0"/>
        <v>-11</v>
      </c>
      <c r="L4" s="110">
        <f t="shared" si="0"/>
        <v>-12</v>
      </c>
      <c r="M4" s="111"/>
    </row>
    <row r="5" ht="27" spans="1:14">
      <c r="A5" s="111">
        <v>1</v>
      </c>
      <c r="B5" s="112" t="s">
        <v>23</v>
      </c>
      <c r="C5" s="77" t="s">
        <v>24</v>
      </c>
      <c r="D5" s="77" t="s">
        <v>25</v>
      </c>
      <c r="E5" s="77" t="s">
        <v>15</v>
      </c>
      <c r="F5" s="113">
        <v>45565</v>
      </c>
      <c r="G5" s="77" t="s">
        <v>26</v>
      </c>
      <c r="H5" s="114">
        <v>0.3744</v>
      </c>
      <c r="I5" s="77" t="s">
        <v>27</v>
      </c>
      <c r="J5" s="135" t="s">
        <v>28</v>
      </c>
      <c r="K5" s="77" t="s">
        <v>29</v>
      </c>
      <c r="L5" s="136" t="s">
        <v>30</v>
      </c>
      <c r="M5" s="111"/>
      <c r="N5">
        <f>H5</f>
        <v>0.3744</v>
      </c>
    </row>
    <row r="6" ht="27" spans="1:14">
      <c r="A6" s="115">
        <v>2</v>
      </c>
      <c r="B6" s="116" t="s">
        <v>31</v>
      </c>
      <c r="C6" s="117" t="s">
        <v>32</v>
      </c>
      <c r="D6" s="117" t="s">
        <v>33</v>
      </c>
      <c r="E6" s="117" t="s">
        <v>15</v>
      </c>
      <c r="F6" s="118">
        <v>45657</v>
      </c>
      <c r="G6" s="117" t="s">
        <v>26</v>
      </c>
      <c r="H6" s="115">
        <v>0.6</v>
      </c>
      <c r="I6" s="117" t="s">
        <v>27</v>
      </c>
      <c r="J6" s="137" t="s">
        <v>28</v>
      </c>
      <c r="K6" s="117" t="s">
        <v>29</v>
      </c>
      <c r="L6" s="138" t="s">
        <v>30</v>
      </c>
      <c r="M6" s="111"/>
      <c r="N6">
        <f t="shared" ref="N6:N17" si="1">H6</f>
        <v>0.6</v>
      </c>
    </row>
    <row r="7" ht="27" spans="1:14">
      <c r="A7" s="114">
        <v>3</v>
      </c>
      <c r="B7" s="112" t="s">
        <v>34</v>
      </c>
      <c r="C7" s="77" t="s">
        <v>35</v>
      </c>
      <c r="D7" s="77" t="s">
        <v>36</v>
      </c>
      <c r="E7" s="77" t="s">
        <v>15</v>
      </c>
      <c r="F7" s="113">
        <v>45473</v>
      </c>
      <c r="G7" s="77" t="s">
        <v>26</v>
      </c>
      <c r="H7" s="114">
        <v>0.4788</v>
      </c>
      <c r="I7" s="77" t="s">
        <v>28</v>
      </c>
      <c r="J7" s="135" t="s">
        <v>28</v>
      </c>
      <c r="K7" s="139" t="s">
        <v>37</v>
      </c>
      <c r="L7" s="136" t="s">
        <v>30</v>
      </c>
      <c r="M7" s="114"/>
      <c r="N7">
        <f t="shared" si="1"/>
        <v>0.4788</v>
      </c>
    </row>
    <row r="8" ht="27" spans="1:14">
      <c r="A8" s="111">
        <v>4</v>
      </c>
      <c r="B8" s="112" t="s">
        <v>38</v>
      </c>
      <c r="C8" s="77" t="s">
        <v>39</v>
      </c>
      <c r="D8" s="77" t="s">
        <v>36</v>
      </c>
      <c r="E8" s="77" t="s">
        <v>15</v>
      </c>
      <c r="F8" s="113">
        <v>45473</v>
      </c>
      <c r="G8" s="77" t="s">
        <v>26</v>
      </c>
      <c r="H8" s="114">
        <v>0.32</v>
      </c>
      <c r="I8" s="77" t="s">
        <v>28</v>
      </c>
      <c r="J8" s="140" t="s">
        <v>28</v>
      </c>
      <c r="K8" s="77" t="s">
        <v>29</v>
      </c>
      <c r="L8" s="136" t="s">
        <v>30</v>
      </c>
      <c r="M8" s="114"/>
      <c r="N8">
        <f t="shared" si="1"/>
        <v>0.32</v>
      </c>
    </row>
    <row r="9" ht="27" spans="1:14">
      <c r="A9" s="115">
        <v>5</v>
      </c>
      <c r="B9" s="116" t="s">
        <v>40</v>
      </c>
      <c r="C9" s="119" t="s">
        <v>41</v>
      </c>
      <c r="D9" s="117" t="s">
        <v>36</v>
      </c>
      <c r="E9" s="117" t="s">
        <v>15</v>
      </c>
      <c r="F9" s="118">
        <v>45473</v>
      </c>
      <c r="G9" s="117" t="s">
        <v>26</v>
      </c>
      <c r="H9" s="115">
        <v>4.9954</v>
      </c>
      <c r="I9" s="117" t="s">
        <v>27</v>
      </c>
      <c r="J9" s="141" t="s">
        <v>28</v>
      </c>
      <c r="K9" s="117" t="s">
        <v>42</v>
      </c>
      <c r="L9" s="138" t="s">
        <v>30</v>
      </c>
      <c r="M9" s="114"/>
      <c r="N9">
        <f t="shared" si="1"/>
        <v>4.9954</v>
      </c>
    </row>
    <row r="10" ht="27" spans="1:14">
      <c r="A10" s="114">
        <v>6</v>
      </c>
      <c r="B10" s="112" t="s">
        <v>43</v>
      </c>
      <c r="C10" s="77" t="s">
        <v>44</v>
      </c>
      <c r="D10" s="120" t="s">
        <v>45</v>
      </c>
      <c r="E10" s="77" t="s">
        <v>15</v>
      </c>
      <c r="F10" s="113">
        <v>45473</v>
      </c>
      <c r="G10" s="77" t="s">
        <v>26</v>
      </c>
      <c r="H10" s="114">
        <v>0.9301</v>
      </c>
      <c r="I10" s="77" t="s">
        <v>28</v>
      </c>
      <c r="J10" s="140" t="s">
        <v>28</v>
      </c>
      <c r="K10" s="77" t="s">
        <v>46</v>
      </c>
      <c r="L10" s="136" t="s">
        <v>30</v>
      </c>
      <c r="M10" s="114"/>
      <c r="N10">
        <f t="shared" si="1"/>
        <v>0.9301</v>
      </c>
    </row>
    <row r="11" ht="27" spans="1:14">
      <c r="A11" s="111">
        <v>7</v>
      </c>
      <c r="B11" s="112" t="s">
        <v>47</v>
      </c>
      <c r="C11" s="77" t="s">
        <v>48</v>
      </c>
      <c r="D11" s="77" t="s">
        <v>36</v>
      </c>
      <c r="E11" s="77" t="s">
        <v>49</v>
      </c>
      <c r="F11" s="113">
        <v>45565</v>
      </c>
      <c r="G11" s="77" t="s">
        <v>26</v>
      </c>
      <c r="H11" s="77">
        <v>5.33</v>
      </c>
      <c r="I11" s="77" t="s">
        <v>28</v>
      </c>
      <c r="J11" s="140" t="s">
        <v>28</v>
      </c>
      <c r="K11" s="77" t="s">
        <v>50</v>
      </c>
      <c r="L11" s="136" t="s">
        <v>30</v>
      </c>
      <c r="M11" s="111"/>
      <c r="N11">
        <f t="shared" si="1"/>
        <v>5.33</v>
      </c>
    </row>
    <row r="12" ht="27" spans="1:14">
      <c r="A12" s="114">
        <v>8</v>
      </c>
      <c r="B12" s="112" t="s">
        <v>51</v>
      </c>
      <c r="C12" s="77" t="s">
        <v>52</v>
      </c>
      <c r="D12" s="77" t="s">
        <v>53</v>
      </c>
      <c r="E12" s="77" t="s">
        <v>15</v>
      </c>
      <c r="F12" s="113">
        <v>45657</v>
      </c>
      <c r="G12" s="77" t="s">
        <v>26</v>
      </c>
      <c r="H12" s="114">
        <v>1</v>
      </c>
      <c r="I12" s="77" t="s">
        <v>28</v>
      </c>
      <c r="J12" s="140" t="s">
        <v>28</v>
      </c>
      <c r="K12" s="77" t="s">
        <v>29</v>
      </c>
      <c r="L12" s="136" t="s">
        <v>30</v>
      </c>
      <c r="M12" s="114"/>
      <c r="N12">
        <f t="shared" si="1"/>
        <v>1</v>
      </c>
    </row>
    <row r="13" ht="27" spans="1:14">
      <c r="A13" s="114">
        <v>9</v>
      </c>
      <c r="B13" s="112" t="s">
        <v>54</v>
      </c>
      <c r="C13" s="77" t="s">
        <v>55</v>
      </c>
      <c r="D13" s="120" t="s">
        <v>56</v>
      </c>
      <c r="E13" s="77" t="s">
        <v>15</v>
      </c>
      <c r="F13" s="113">
        <v>45565</v>
      </c>
      <c r="G13" s="77" t="s">
        <v>26</v>
      </c>
      <c r="H13" s="114">
        <v>0.4</v>
      </c>
      <c r="I13" s="77" t="s">
        <v>27</v>
      </c>
      <c r="J13" s="140" t="s">
        <v>28</v>
      </c>
      <c r="K13" s="77" t="s">
        <v>29</v>
      </c>
      <c r="L13" s="136" t="s">
        <v>30</v>
      </c>
      <c r="M13" s="111"/>
      <c r="N13">
        <f t="shared" si="1"/>
        <v>0.4</v>
      </c>
    </row>
    <row r="14" ht="27" spans="1:14">
      <c r="A14" s="121">
        <v>10</v>
      </c>
      <c r="B14" s="116" t="s">
        <v>57</v>
      </c>
      <c r="C14" s="117" t="s">
        <v>58</v>
      </c>
      <c r="D14" s="122" t="s">
        <v>59</v>
      </c>
      <c r="E14" s="117" t="s">
        <v>15</v>
      </c>
      <c r="F14" s="118">
        <v>45657</v>
      </c>
      <c r="G14" s="117" t="s">
        <v>26</v>
      </c>
      <c r="H14" s="115">
        <v>0.5333</v>
      </c>
      <c r="I14" s="117" t="s">
        <v>27</v>
      </c>
      <c r="J14" s="141" t="s">
        <v>28</v>
      </c>
      <c r="K14" s="117" t="s">
        <v>29</v>
      </c>
      <c r="L14" s="138" t="s">
        <v>30</v>
      </c>
      <c r="M14" s="111"/>
      <c r="N14">
        <f t="shared" si="1"/>
        <v>0.5333</v>
      </c>
    </row>
    <row r="15" ht="27" spans="1:14">
      <c r="A15" s="114">
        <v>11</v>
      </c>
      <c r="B15" s="112" t="s">
        <v>60</v>
      </c>
      <c r="C15" s="77" t="s">
        <v>61</v>
      </c>
      <c r="D15" s="77" t="s">
        <v>62</v>
      </c>
      <c r="E15" s="77" t="s">
        <v>15</v>
      </c>
      <c r="F15" s="113">
        <v>45657</v>
      </c>
      <c r="G15" s="77" t="s">
        <v>26</v>
      </c>
      <c r="H15" s="77">
        <v>0.3333</v>
      </c>
      <c r="I15" s="77" t="s">
        <v>28</v>
      </c>
      <c r="J15" s="140" t="s">
        <v>28</v>
      </c>
      <c r="K15" s="77" t="s">
        <v>29</v>
      </c>
      <c r="L15" s="136" t="s">
        <v>30</v>
      </c>
      <c r="M15" s="142"/>
      <c r="N15">
        <f t="shared" si="1"/>
        <v>0.3333</v>
      </c>
    </row>
    <row r="16" ht="27" spans="1:14">
      <c r="A16" s="115">
        <v>12</v>
      </c>
      <c r="B16" s="116" t="s">
        <v>63</v>
      </c>
      <c r="C16" s="117" t="s">
        <v>64</v>
      </c>
      <c r="D16" s="117" t="s">
        <v>65</v>
      </c>
      <c r="E16" s="117" t="s">
        <v>15</v>
      </c>
      <c r="F16" s="118">
        <v>45381</v>
      </c>
      <c r="G16" s="117" t="s">
        <v>26</v>
      </c>
      <c r="H16" s="117">
        <v>0.2</v>
      </c>
      <c r="I16" s="117" t="s">
        <v>27</v>
      </c>
      <c r="J16" s="141" t="s">
        <v>28</v>
      </c>
      <c r="K16" s="117" t="s">
        <v>29</v>
      </c>
      <c r="L16" s="138" t="s">
        <v>30</v>
      </c>
      <c r="M16" s="142"/>
      <c r="N16">
        <f t="shared" si="1"/>
        <v>0.2</v>
      </c>
    </row>
    <row r="17" ht="27" spans="1:14">
      <c r="A17" s="111">
        <v>13</v>
      </c>
      <c r="B17" s="112" t="s">
        <v>66</v>
      </c>
      <c r="C17" s="77" t="s">
        <v>67</v>
      </c>
      <c r="D17" s="77" t="s">
        <v>68</v>
      </c>
      <c r="E17" s="77" t="s">
        <v>15</v>
      </c>
      <c r="F17" s="113">
        <v>45657</v>
      </c>
      <c r="G17" s="77" t="s">
        <v>26</v>
      </c>
      <c r="H17" s="77">
        <v>18</v>
      </c>
      <c r="I17" s="77" t="s">
        <v>28</v>
      </c>
      <c r="J17" s="140" t="s">
        <v>28</v>
      </c>
      <c r="K17" s="77" t="s">
        <v>29</v>
      </c>
      <c r="L17" s="136" t="s">
        <v>30</v>
      </c>
      <c r="M17" s="142"/>
      <c r="N17">
        <f t="shared" si="1"/>
        <v>18</v>
      </c>
    </row>
    <row r="18" ht="39" customHeight="1" spans="1:13">
      <c r="A18" s="114">
        <v>14</v>
      </c>
      <c r="B18" s="112" t="s">
        <v>69</v>
      </c>
      <c r="C18" s="77" t="s">
        <v>70</v>
      </c>
      <c r="D18" s="77" t="s">
        <v>71</v>
      </c>
      <c r="E18" s="77" t="s">
        <v>72</v>
      </c>
      <c r="F18" s="113">
        <v>45473</v>
      </c>
      <c r="G18" s="77" t="s">
        <v>26</v>
      </c>
      <c r="H18" s="77">
        <v>0.75995</v>
      </c>
      <c r="I18" s="77" t="s">
        <v>27</v>
      </c>
      <c r="J18" s="140" t="s">
        <v>28</v>
      </c>
      <c r="K18" s="77" t="s">
        <v>73</v>
      </c>
      <c r="L18" s="136" t="s">
        <v>30</v>
      </c>
      <c r="M18" s="142"/>
    </row>
    <row r="19" ht="27" spans="1:15">
      <c r="A19" s="115">
        <v>15</v>
      </c>
      <c r="B19" s="123" t="s">
        <v>74</v>
      </c>
      <c r="C19" s="124" t="s">
        <v>75</v>
      </c>
      <c r="D19" s="77" t="s">
        <v>76</v>
      </c>
      <c r="E19" s="77" t="s">
        <v>16</v>
      </c>
      <c r="F19" s="113">
        <v>45565</v>
      </c>
      <c r="G19" s="77" t="s">
        <v>26</v>
      </c>
      <c r="H19" s="114">
        <v>8</v>
      </c>
      <c r="I19" s="77" t="s">
        <v>28</v>
      </c>
      <c r="J19" s="140" t="s">
        <v>28</v>
      </c>
      <c r="K19" s="77" t="s">
        <v>29</v>
      </c>
      <c r="L19" s="136" t="s">
        <v>30</v>
      </c>
      <c r="M19" s="111"/>
      <c r="N19">
        <v>0</v>
      </c>
      <c r="O19">
        <f>H19</f>
        <v>8</v>
      </c>
    </row>
    <row r="20" ht="27" spans="1:15">
      <c r="A20" s="111">
        <v>16</v>
      </c>
      <c r="B20" s="125" t="s">
        <v>77</v>
      </c>
      <c r="C20" s="117" t="s">
        <v>78</v>
      </c>
      <c r="D20" s="122" t="s">
        <v>45</v>
      </c>
      <c r="E20" s="117" t="s">
        <v>16</v>
      </c>
      <c r="F20" s="118">
        <v>45473</v>
      </c>
      <c r="G20" s="117" t="s">
        <v>26</v>
      </c>
      <c r="H20" s="115">
        <v>4.98</v>
      </c>
      <c r="I20" s="117" t="s">
        <v>27</v>
      </c>
      <c r="J20" s="141" t="s">
        <v>28</v>
      </c>
      <c r="K20" s="117" t="s">
        <v>29</v>
      </c>
      <c r="L20" s="138" t="s">
        <v>30</v>
      </c>
      <c r="M20" s="114"/>
      <c r="N20">
        <v>0</v>
      </c>
      <c r="O20">
        <f t="shared" ref="O20:O23" si="2">H20</f>
        <v>4.98</v>
      </c>
    </row>
    <row r="21" ht="27" spans="1:15">
      <c r="A21" s="115">
        <v>17</v>
      </c>
      <c r="B21" s="123" t="s">
        <v>79</v>
      </c>
      <c r="C21" s="77" t="s">
        <v>80</v>
      </c>
      <c r="D21" s="77" t="s">
        <v>36</v>
      </c>
      <c r="E21" s="77" t="s">
        <v>16</v>
      </c>
      <c r="F21" s="113">
        <v>45657</v>
      </c>
      <c r="G21" s="77" t="s">
        <v>26</v>
      </c>
      <c r="H21" s="114">
        <v>0.7</v>
      </c>
      <c r="I21" s="77" t="s">
        <v>28</v>
      </c>
      <c r="J21" s="140" t="s">
        <v>28</v>
      </c>
      <c r="K21" s="143" t="s">
        <v>81</v>
      </c>
      <c r="L21" s="136" t="s">
        <v>30</v>
      </c>
      <c r="M21" s="114"/>
      <c r="N21">
        <v>0</v>
      </c>
      <c r="O21">
        <f t="shared" si="2"/>
        <v>0.7</v>
      </c>
    </row>
    <row r="22" ht="27" spans="1:15">
      <c r="A22" s="111">
        <v>18</v>
      </c>
      <c r="B22" s="125" t="s">
        <v>82</v>
      </c>
      <c r="C22" s="117" t="s">
        <v>83</v>
      </c>
      <c r="D22" s="117" t="s">
        <v>84</v>
      </c>
      <c r="E22" s="117" t="s">
        <v>16</v>
      </c>
      <c r="F22" s="118">
        <v>45657</v>
      </c>
      <c r="G22" s="117" t="s">
        <v>85</v>
      </c>
      <c r="H22" s="115">
        <v>3.5979</v>
      </c>
      <c r="I22" s="117" t="s">
        <v>27</v>
      </c>
      <c r="J22" s="141" t="s">
        <v>28</v>
      </c>
      <c r="K22" s="117" t="s">
        <v>29</v>
      </c>
      <c r="L22" s="138" t="s">
        <v>30</v>
      </c>
      <c r="M22" s="114"/>
      <c r="N22">
        <v>0</v>
      </c>
      <c r="O22">
        <f t="shared" si="2"/>
        <v>3.5979</v>
      </c>
    </row>
    <row r="23" ht="27" spans="1:15">
      <c r="A23" s="114">
        <v>19</v>
      </c>
      <c r="B23" s="123" t="s">
        <v>86</v>
      </c>
      <c r="C23" s="77" t="s">
        <v>87</v>
      </c>
      <c r="D23" s="77" t="s">
        <v>88</v>
      </c>
      <c r="E23" s="77" t="s">
        <v>16</v>
      </c>
      <c r="F23" s="113">
        <v>45473</v>
      </c>
      <c r="G23" s="77" t="s">
        <v>26</v>
      </c>
      <c r="H23" s="114">
        <v>4.1174</v>
      </c>
      <c r="I23" s="77" t="s">
        <v>28</v>
      </c>
      <c r="J23" s="140" t="s">
        <v>28</v>
      </c>
      <c r="K23" s="77" t="s">
        <v>29</v>
      </c>
      <c r="L23" s="136" t="s">
        <v>30</v>
      </c>
      <c r="M23" s="144"/>
      <c r="N23">
        <v>0</v>
      </c>
      <c r="O23">
        <f t="shared" si="2"/>
        <v>4.1174</v>
      </c>
    </row>
    <row r="24" ht="81" spans="1:18">
      <c r="A24" s="111">
        <v>20</v>
      </c>
      <c r="B24" s="123" t="s">
        <v>89</v>
      </c>
      <c r="C24" s="77" t="s">
        <v>90</v>
      </c>
      <c r="D24" s="77" t="s">
        <v>91</v>
      </c>
      <c r="E24" s="77" t="s">
        <v>92</v>
      </c>
      <c r="F24" s="113">
        <v>45473</v>
      </c>
      <c r="G24" s="77" t="s">
        <v>26</v>
      </c>
      <c r="H24" s="114">
        <v>40.6523</v>
      </c>
      <c r="I24" s="77" t="s">
        <v>28</v>
      </c>
      <c r="J24" s="140" t="s">
        <v>28</v>
      </c>
      <c r="K24" s="77" t="s">
        <v>29</v>
      </c>
      <c r="L24" s="136" t="s">
        <v>30</v>
      </c>
      <c r="M24" s="144" t="s">
        <v>93</v>
      </c>
      <c r="N24">
        <v>0.3195</v>
      </c>
      <c r="O24">
        <v>24.4401</v>
      </c>
      <c r="P24">
        <v>0</v>
      </c>
      <c r="Q24">
        <v>6.3883</v>
      </c>
      <c r="R24">
        <v>9.5044</v>
      </c>
    </row>
    <row r="25" ht="27" spans="1:15">
      <c r="A25" s="114">
        <v>21</v>
      </c>
      <c r="B25" s="123" t="s">
        <v>94</v>
      </c>
      <c r="C25" s="77" t="s">
        <v>95</v>
      </c>
      <c r="D25" s="77" t="s">
        <v>36</v>
      </c>
      <c r="E25" s="77" t="s">
        <v>96</v>
      </c>
      <c r="F25" s="113">
        <v>45473</v>
      </c>
      <c r="G25" s="77" t="s">
        <v>26</v>
      </c>
      <c r="H25" s="114">
        <v>1.914</v>
      </c>
      <c r="I25" s="77" t="s">
        <v>28</v>
      </c>
      <c r="J25" s="145" t="s">
        <v>28</v>
      </c>
      <c r="K25" s="77" t="s">
        <v>97</v>
      </c>
      <c r="L25" s="136" t="s">
        <v>30</v>
      </c>
      <c r="M25" s="111" t="s">
        <v>98</v>
      </c>
      <c r="N25">
        <f>ROUND(H25*20%,4)</f>
        <v>0.3828</v>
      </c>
      <c r="O25">
        <f>H25-N25</f>
        <v>1.5312</v>
      </c>
    </row>
    <row r="26" ht="27" spans="1:15">
      <c r="A26" s="121">
        <v>22</v>
      </c>
      <c r="B26" s="123" t="s">
        <v>99</v>
      </c>
      <c r="C26" s="77" t="s">
        <v>100</v>
      </c>
      <c r="D26" s="77" t="s">
        <v>36</v>
      </c>
      <c r="E26" s="77" t="s">
        <v>96</v>
      </c>
      <c r="F26" s="113">
        <v>45473</v>
      </c>
      <c r="G26" s="77" t="s">
        <v>26</v>
      </c>
      <c r="H26" s="114">
        <v>0.4982</v>
      </c>
      <c r="I26" s="77" t="s">
        <v>28</v>
      </c>
      <c r="J26" s="140" t="s">
        <v>28</v>
      </c>
      <c r="K26" s="77" t="s">
        <v>101</v>
      </c>
      <c r="L26" s="136" t="s">
        <v>30</v>
      </c>
      <c r="M26" s="111" t="s">
        <v>98</v>
      </c>
      <c r="N26">
        <f t="shared" ref="N26:N27" si="3">ROUND(H26*20%,4)</f>
        <v>0.0996</v>
      </c>
      <c r="O26">
        <f t="shared" ref="O26:O30" si="4">H26-N26</f>
        <v>0.3986</v>
      </c>
    </row>
    <row r="27" ht="27" spans="1:15">
      <c r="A27" s="114">
        <v>23</v>
      </c>
      <c r="B27" s="125" t="s">
        <v>102</v>
      </c>
      <c r="C27" s="117" t="s">
        <v>103</v>
      </c>
      <c r="D27" s="117" t="s">
        <v>36</v>
      </c>
      <c r="E27" s="117" t="s">
        <v>96</v>
      </c>
      <c r="F27" s="118">
        <v>45473</v>
      </c>
      <c r="G27" s="117" t="s">
        <v>26</v>
      </c>
      <c r="H27" s="115">
        <v>1.8586</v>
      </c>
      <c r="I27" s="117" t="s">
        <v>27</v>
      </c>
      <c r="J27" s="137" t="s">
        <v>28</v>
      </c>
      <c r="K27" s="117" t="s">
        <v>104</v>
      </c>
      <c r="L27" s="138" t="s">
        <v>30</v>
      </c>
      <c r="M27" s="111" t="s">
        <v>98</v>
      </c>
      <c r="N27">
        <f t="shared" si="3"/>
        <v>0.3717</v>
      </c>
      <c r="O27">
        <f t="shared" si="4"/>
        <v>1.4869</v>
      </c>
    </row>
    <row r="28" ht="27" spans="1:15">
      <c r="A28" s="111">
        <v>24</v>
      </c>
      <c r="B28" s="123" t="s">
        <v>105</v>
      </c>
      <c r="C28" s="77" t="s">
        <v>106</v>
      </c>
      <c r="D28" s="77" t="s">
        <v>107</v>
      </c>
      <c r="E28" s="77" t="s">
        <v>108</v>
      </c>
      <c r="F28" s="113">
        <v>45657</v>
      </c>
      <c r="G28" s="77" t="s">
        <v>26</v>
      </c>
      <c r="H28" s="114">
        <v>12.8496</v>
      </c>
      <c r="I28" s="77" t="s">
        <v>28</v>
      </c>
      <c r="J28" s="135" t="s">
        <v>28</v>
      </c>
      <c r="K28" s="77" t="s">
        <v>109</v>
      </c>
      <c r="L28" s="136" t="s">
        <v>30</v>
      </c>
      <c r="M28" s="111" t="s">
        <v>110</v>
      </c>
      <c r="N28">
        <f>ROUND(H28*10%,4)</f>
        <v>1.285</v>
      </c>
      <c r="O28">
        <f t="shared" si="4"/>
        <v>11.5646</v>
      </c>
    </row>
    <row r="29" ht="40.5" spans="1:15">
      <c r="A29" s="114">
        <v>25</v>
      </c>
      <c r="B29" s="123" t="s">
        <v>111</v>
      </c>
      <c r="C29" s="77" t="s">
        <v>112</v>
      </c>
      <c r="D29" s="120" t="s">
        <v>113</v>
      </c>
      <c r="E29" s="77" t="s">
        <v>114</v>
      </c>
      <c r="F29" s="113">
        <v>45565</v>
      </c>
      <c r="G29" s="77" t="s">
        <v>26</v>
      </c>
      <c r="H29" s="114">
        <v>3.9873</v>
      </c>
      <c r="I29" s="77" t="s">
        <v>28</v>
      </c>
      <c r="J29" s="135" t="s">
        <v>28</v>
      </c>
      <c r="K29" s="77" t="s">
        <v>29</v>
      </c>
      <c r="L29" s="136" t="s">
        <v>30</v>
      </c>
      <c r="M29" s="111" t="s">
        <v>115</v>
      </c>
      <c r="N29">
        <v>1.5399</v>
      </c>
      <c r="O29">
        <f t="shared" si="4"/>
        <v>2.4474</v>
      </c>
    </row>
    <row r="30" ht="27" spans="1:15">
      <c r="A30" s="121">
        <v>26</v>
      </c>
      <c r="B30" s="123" t="s">
        <v>116</v>
      </c>
      <c r="C30" s="77" t="s">
        <v>117</v>
      </c>
      <c r="D30" s="120" t="s">
        <v>118</v>
      </c>
      <c r="E30" s="77" t="s">
        <v>96</v>
      </c>
      <c r="F30" s="113">
        <v>45382</v>
      </c>
      <c r="G30" s="77" t="s">
        <v>26</v>
      </c>
      <c r="H30" s="114">
        <v>1.1276</v>
      </c>
      <c r="I30" s="77" t="s">
        <v>28</v>
      </c>
      <c r="J30" s="135" t="s">
        <v>28</v>
      </c>
      <c r="K30" s="77" t="s">
        <v>119</v>
      </c>
      <c r="L30" s="136" t="s">
        <v>30</v>
      </c>
      <c r="M30" s="111" t="s">
        <v>98</v>
      </c>
      <c r="N30">
        <f>ROUND(H30*20%,4)</f>
        <v>0.2255</v>
      </c>
      <c r="O30">
        <f t="shared" si="4"/>
        <v>0.9021</v>
      </c>
    </row>
    <row r="31" ht="27" spans="1:15">
      <c r="A31" s="114">
        <v>27</v>
      </c>
      <c r="B31" s="125" t="s">
        <v>120</v>
      </c>
      <c r="C31" s="117" t="s">
        <v>121</v>
      </c>
      <c r="D31" s="126" t="s">
        <v>56</v>
      </c>
      <c r="E31" s="117" t="s">
        <v>108</v>
      </c>
      <c r="F31" s="118">
        <v>45565</v>
      </c>
      <c r="G31" s="117" t="s">
        <v>26</v>
      </c>
      <c r="H31" s="115">
        <v>14</v>
      </c>
      <c r="I31" s="117" t="s">
        <v>27</v>
      </c>
      <c r="J31" s="137" t="s">
        <v>28</v>
      </c>
      <c r="K31" s="117" t="s">
        <v>122</v>
      </c>
      <c r="L31" s="138" t="s">
        <v>30</v>
      </c>
      <c r="M31" s="111" t="s">
        <v>110</v>
      </c>
      <c r="N31">
        <f t="shared" ref="N31:N36" si="5">ROUND(H31*10%,4)</f>
        <v>1.4</v>
      </c>
      <c r="O31">
        <f t="shared" ref="O31:O36" si="6">H31-N31</f>
        <v>12.6</v>
      </c>
    </row>
    <row r="32" ht="27" spans="1:15">
      <c r="A32" s="111">
        <v>28</v>
      </c>
      <c r="B32" s="123" t="s">
        <v>123</v>
      </c>
      <c r="C32" s="77" t="s">
        <v>124</v>
      </c>
      <c r="D32" s="77" t="s">
        <v>125</v>
      </c>
      <c r="E32" s="77" t="s">
        <v>108</v>
      </c>
      <c r="F32" s="113">
        <v>45657</v>
      </c>
      <c r="G32" s="77" t="s">
        <v>26</v>
      </c>
      <c r="H32" s="114">
        <v>4</v>
      </c>
      <c r="I32" s="77" t="s">
        <v>28</v>
      </c>
      <c r="J32" s="135" t="s">
        <v>28</v>
      </c>
      <c r="K32" s="77" t="s">
        <v>29</v>
      </c>
      <c r="L32" s="136" t="s">
        <v>30</v>
      </c>
      <c r="M32" s="111" t="s">
        <v>110</v>
      </c>
      <c r="N32">
        <f t="shared" si="5"/>
        <v>0.4</v>
      </c>
      <c r="O32">
        <f t="shared" si="6"/>
        <v>3.6</v>
      </c>
    </row>
    <row r="33" ht="27" spans="1:15">
      <c r="A33" s="115">
        <v>29</v>
      </c>
      <c r="B33" s="123" t="s">
        <v>126</v>
      </c>
      <c r="C33" s="77" t="s">
        <v>127</v>
      </c>
      <c r="D33" s="77" t="s">
        <v>68</v>
      </c>
      <c r="E33" s="77" t="s">
        <v>108</v>
      </c>
      <c r="F33" s="113">
        <v>45473</v>
      </c>
      <c r="G33" s="77" t="s">
        <v>26</v>
      </c>
      <c r="H33" s="114">
        <v>3.3</v>
      </c>
      <c r="I33" s="77" t="s">
        <v>27</v>
      </c>
      <c r="J33" s="135" t="s">
        <v>28</v>
      </c>
      <c r="K33" s="77" t="s">
        <v>29</v>
      </c>
      <c r="L33" s="136" t="s">
        <v>30</v>
      </c>
      <c r="M33" s="111" t="s">
        <v>110</v>
      </c>
      <c r="N33">
        <f t="shared" si="5"/>
        <v>0.33</v>
      </c>
      <c r="O33">
        <f t="shared" si="6"/>
        <v>2.97</v>
      </c>
    </row>
    <row r="34" ht="27" spans="1:15">
      <c r="A34" s="111">
        <v>30</v>
      </c>
      <c r="B34" s="125" t="s">
        <v>128</v>
      </c>
      <c r="C34" s="117" t="s">
        <v>129</v>
      </c>
      <c r="D34" s="117" t="s">
        <v>68</v>
      </c>
      <c r="E34" s="117" t="s">
        <v>108</v>
      </c>
      <c r="F34" s="118">
        <v>45473</v>
      </c>
      <c r="G34" s="117" t="s">
        <v>26</v>
      </c>
      <c r="H34" s="115">
        <v>1.33</v>
      </c>
      <c r="I34" s="117" t="s">
        <v>27</v>
      </c>
      <c r="J34" s="137" t="s">
        <v>28</v>
      </c>
      <c r="K34" s="117" t="s">
        <v>29</v>
      </c>
      <c r="L34" s="138" t="s">
        <v>30</v>
      </c>
      <c r="M34" s="111" t="s">
        <v>110</v>
      </c>
      <c r="N34">
        <f t="shared" si="5"/>
        <v>0.133</v>
      </c>
      <c r="O34">
        <f t="shared" si="6"/>
        <v>1.197</v>
      </c>
    </row>
    <row r="35" ht="27" spans="1:15">
      <c r="A35" s="114">
        <v>31</v>
      </c>
      <c r="B35" s="123" t="s">
        <v>130</v>
      </c>
      <c r="C35" s="77" t="s">
        <v>131</v>
      </c>
      <c r="D35" s="77" t="s">
        <v>125</v>
      </c>
      <c r="E35" s="77" t="s">
        <v>108</v>
      </c>
      <c r="F35" s="113">
        <v>45657</v>
      </c>
      <c r="G35" s="77" t="s">
        <v>26</v>
      </c>
      <c r="H35" s="114">
        <v>21.2351</v>
      </c>
      <c r="I35" s="77" t="s">
        <v>28</v>
      </c>
      <c r="J35" s="135" t="s">
        <v>28</v>
      </c>
      <c r="K35" s="77" t="s">
        <v>132</v>
      </c>
      <c r="L35" s="136" t="s">
        <v>30</v>
      </c>
      <c r="M35" s="111" t="s">
        <v>110</v>
      </c>
      <c r="N35">
        <f t="shared" si="5"/>
        <v>2.1235</v>
      </c>
      <c r="O35">
        <f t="shared" si="6"/>
        <v>19.1116</v>
      </c>
    </row>
    <row r="36" ht="27" spans="1:15">
      <c r="A36" s="111">
        <v>32</v>
      </c>
      <c r="B36" s="123" t="s">
        <v>133</v>
      </c>
      <c r="C36" s="77" t="s">
        <v>134</v>
      </c>
      <c r="D36" s="77" t="s">
        <v>59</v>
      </c>
      <c r="E36" s="77" t="s">
        <v>108</v>
      </c>
      <c r="F36" s="113">
        <v>45565</v>
      </c>
      <c r="G36" s="77" t="s">
        <v>26</v>
      </c>
      <c r="H36" s="77">
        <v>2</v>
      </c>
      <c r="I36" s="77" t="s">
        <v>28</v>
      </c>
      <c r="J36" s="135" t="s">
        <v>28</v>
      </c>
      <c r="K36" s="77" t="s">
        <v>29</v>
      </c>
      <c r="L36" s="136" t="s">
        <v>30</v>
      </c>
      <c r="M36" s="111" t="s">
        <v>110</v>
      </c>
      <c r="N36">
        <f t="shared" si="5"/>
        <v>0.2</v>
      </c>
      <c r="O36">
        <f t="shared" si="6"/>
        <v>1.8</v>
      </c>
    </row>
    <row r="37" ht="27" spans="1:17">
      <c r="A37" s="115">
        <v>33</v>
      </c>
      <c r="B37" s="123" t="s">
        <v>135</v>
      </c>
      <c r="C37" s="77" t="s">
        <v>136</v>
      </c>
      <c r="D37" s="77" t="s">
        <v>137</v>
      </c>
      <c r="E37" s="77" t="s">
        <v>18</v>
      </c>
      <c r="F37" s="113">
        <v>45382</v>
      </c>
      <c r="G37" s="77" t="s">
        <v>85</v>
      </c>
      <c r="H37" s="77">
        <v>1.9798</v>
      </c>
      <c r="I37" s="77" t="s">
        <v>27</v>
      </c>
      <c r="J37" s="135" t="s">
        <v>28</v>
      </c>
      <c r="K37" s="77" t="s">
        <v>29</v>
      </c>
      <c r="L37" s="136" t="s">
        <v>30</v>
      </c>
      <c r="M37" s="111"/>
      <c r="Q37">
        <f>H37</f>
        <v>1.9798</v>
      </c>
    </row>
    <row r="38" ht="27" spans="1:17">
      <c r="A38" s="111">
        <v>34</v>
      </c>
      <c r="B38" s="125" t="s">
        <v>138</v>
      </c>
      <c r="C38" s="117" t="s">
        <v>139</v>
      </c>
      <c r="D38" s="117" t="s">
        <v>140</v>
      </c>
      <c r="E38" s="117" t="s">
        <v>18</v>
      </c>
      <c r="F38" s="118">
        <v>45382</v>
      </c>
      <c r="G38" s="117" t="s">
        <v>85</v>
      </c>
      <c r="H38" s="117">
        <v>2.8996</v>
      </c>
      <c r="I38" s="117" t="s">
        <v>27</v>
      </c>
      <c r="J38" s="137" t="s">
        <v>28</v>
      </c>
      <c r="K38" s="117" t="s">
        <v>29</v>
      </c>
      <c r="L38" s="138" t="s">
        <v>30</v>
      </c>
      <c r="M38" s="111"/>
      <c r="Q38">
        <f t="shared" ref="Q38:Q52" si="7">H38</f>
        <v>2.8996</v>
      </c>
    </row>
    <row r="39" ht="27" spans="1:17">
      <c r="A39" s="114">
        <v>35</v>
      </c>
      <c r="B39" s="123" t="s">
        <v>141</v>
      </c>
      <c r="C39" s="77" t="s">
        <v>142</v>
      </c>
      <c r="D39" s="77" t="s">
        <v>143</v>
      </c>
      <c r="E39" s="77" t="s">
        <v>18</v>
      </c>
      <c r="F39" s="127">
        <v>45473</v>
      </c>
      <c r="G39" s="77" t="s">
        <v>85</v>
      </c>
      <c r="H39" s="114">
        <v>0.1836</v>
      </c>
      <c r="I39" s="77" t="s">
        <v>28</v>
      </c>
      <c r="J39" s="135" t="s">
        <v>28</v>
      </c>
      <c r="K39" s="77" t="s">
        <v>144</v>
      </c>
      <c r="L39" s="136" t="s">
        <v>30</v>
      </c>
      <c r="M39" s="114"/>
      <c r="Q39">
        <f t="shared" si="7"/>
        <v>0.1836</v>
      </c>
    </row>
    <row r="40" ht="27" spans="1:17">
      <c r="A40" s="111">
        <v>36</v>
      </c>
      <c r="B40" s="123" t="s">
        <v>145</v>
      </c>
      <c r="C40" s="77" t="s">
        <v>146</v>
      </c>
      <c r="D40" s="77" t="s">
        <v>147</v>
      </c>
      <c r="E40" s="77" t="s">
        <v>18</v>
      </c>
      <c r="F40" s="113">
        <v>45382</v>
      </c>
      <c r="G40" s="77" t="s">
        <v>85</v>
      </c>
      <c r="H40" s="114">
        <v>2.349</v>
      </c>
      <c r="I40" s="77" t="s">
        <v>28</v>
      </c>
      <c r="J40" s="135" t="s">
        <v>28</v>
      </c>
      <c r="K40" s="77" t="s">
        <v>148</v>
      </c>
      <c r="L40" s="136" t="s">
        <v>30</v>
      </c>
      <c r="M40" s="114"/>
      <c r="Q40">
        <f t="shared" si="7"/>
        <v>2.349</v>
      </c>
    </row>
    <row r="41" ht="27" spans="1:17">
      <c r="A41" s="114">
        <v>37</v>
      </c>
      <c r="B41" s="123" t="s">
        <v>149</v>
      </c>
      <c r="C41" s="77" t="s">
        <v>150</v>
      </c>
      <c r="D41" s="77" t="s">
        <v>147</v>
      </c>
      <c r="E41" s="77" t="s">
        <v>18</v>
      </c>
      <c r="F41" s="113">
        <v>45382</v>
      </c>
      <c r="G41" s="77" t="s">
        <v>85</v>
      </c>
      <c r="H41" s="114">
        <v>0.6667</v>
      </c>
      <c r="I41" s="77" t="s">
        <v>28</v>
      </c>
      <c r="J41" s="135" t="s">
        <v>28</v>
      </c>
      <c r="K41" s="77" t="s">
        <v>29</v>
      </c>
      <c r="L41" s="136" t="s">
        <v>30</v>
      </c>
      <c r="M41" s="144"/>
      <c r="Q41">
        <f t="shared" si="7"/>
        <v>0.6667</v>
      </c>
    </row>
    <row r="42" ht="27" spans="1:17">
      <c r="A42" s="111">
        <v>38</v>
      </c>
      <c r="B42" s="123" t="s">
        <v>151</v>
      </c>
      <c r="C42" s="77" t="s">
        <v>152</v>
      </c>
      <c r="D42" s="77" t="s">
        <v>53</v>
      </c>
      <c r="E42" s="77" t="s">
        <v>18</v>
      </c>
      <c r="F42" s="113">
        <v>45473</v>
      </c>
      <c r="G42" s="77" t="s">
        <v>26</v>
      </c>
      <c r="H42" s="114">
        <v>1.5932</v>
      </c>
      <c r="I42" s="77" t="s">
        <v>28</v>
      </c>
      <c r="J42" s="135" t="s">
        <v>28</v>
      </c>
      <c r="K42" s="77" t="s">
        <v>153</v>
      </c>
      <c r="L42" s="136" t="s">
        <v>30</v>
      </c>
      <c r="M42" s="114"/>
      <c r="Q42">
        <f t="shared" si="7"/>
        <v>1.5932</v>
      </c>
    </row>
    <row r="43" ht="27" spans="1:17">
      <c r="A43" s="114">
        <v>39</v>
      </c>
      <c r="B43" s="123" t="s">
        <v>154</v>
      </c>
      <c r="C43" s="77" t="s">
        <v>155</v>
      </c>
      <c r="D43" s="77" t="s">
        <v>53</v>
      </c>
      <c r="E43" s="77" t="s">
        <v>18</v>
      </c>
      <c r="F43" s="113">
        <v>45473</v>
      </c>
      <c r="G43" s="77" t="s">
        <v>26</v>
      </c>
      <c r="H43" s="114">
        <v>2.2068</v>
      </c>
      <c r="I43" s="77" t="s">
        <v>28</v>
      </c>
      <c r="J43" s="135" t="s">
        <v>28</v>
      </c>
      <c r="K43" s="77" t="s">
        <v>156</v>
      </c>
      <c r="L43" s="136" t="s">
        <v>30</v>
      </c>
      <c r="M43" s="114"/>
      <c r="Q43">
        <f t="shared" si="7"/>
        <v>2.2068</v>
      </c>
    </row>
    <row r="44" ht="27" spans="1:17">
      <c r="A44" s="111">
        <v>40</v>
      </c>
      <c r="B44" s="123" t="s">
        <v>157</v>
      </c>
      <c r="C44" s="77" t="s">
        <v>158</v>
      </c>
      <c r="D44" s="77" t="s">
        <v>45</v>
      </c>
      <c r="E44" s="77" t="s">
        <v>18</v>
      </c>
      <c r="F44" s="113">
        <v>45565</v>
      </c>
      <c r="G44" s="77" t="s">
        <v>85</v>
      </c>
      <c r="H44" s="77">
        <v>2.2072</v>
      </c>
      <c r="I44" s="77" t="s">
        <v>28</v>
      </c>
      <c r="J44" s="135" t="s">
        <v>28</v>
      </c>
      <c r="K44" s="77" t="s">
        <v>29</v>
      </c>
      <c r="L44" s="136" t="s">
        <v>30</v>
      </c>
      <c r="M44" s="142"/>
      <c r="Q44">
        <f t="shared" si="7"/>
        <v>2.2072</v>
      </c>
    </row>
    <row r="45" ht="27" spans="1:17">
      <c r="A45" s="114">
        <v>41</v>
      </c>
      <c r="B45" s="123" t="s">
        <v>159</v>
      </c>
      <c r="C45" s="77" t="s">
        <v>160</v>
      </c>
      <c r="D45" s="77" t="s">
        <v>161</v>
      </c>
      <c r="E45" s="77" t="s">
        <v>18</v>
      </c>
      <c r="F45" s="113">
        <v>45657</v>
      </c>
      <c r="G45" s="77" t="s">
        <v>85</v>
      </c>
      <c r="H45" s="77">
        <v>0.6696</v>
      </c>
      <c r="I45" s="77" t="s">
        <v>28</v>
      </c>
      <c r="J45" s="135" t="s">
        <v>28</v>
      </c>
      <c r="K45" s="77" t="s">
        <v>29</v>
      </c>
      <c r="L45" s="136" t="s">
        <v>30</v>
      </c>
      <c r="M45" s="142"/>
      <c r="Q45">
        <f t="shared" si="7"/>
        <v>0.6696</v>
      </c>
    </row>
    <row r="46" ht="27" spans="1:17">
      <c r="A46" s="111">
        <v>42</v>
      </c>
      <c r="B46" s="123" t="s">
        <v>162</v>
      </c>
      <c r="C46" s="77" t="s">
        <v>163</v>
      </c>
      <c r="D46" s="77" t="s">
        <v>164</v>
      </c>
      <c r="E46" s="77" t="s">
        <v>18</v>
      </c>
      <c r="F46" s="113">
        <v>45657</v>
      </c>
      <c r="G46" s="77" t="s">
        <v>85</v>
      </c>
      <c r="H46" s="77">
        <v>0.9777</v>
      </c>
      <c r="I46" s="77" t="s">
        <v>28</v>
      </c>
      <c r="J46" s="135" t="s">
        <v>28</v>
      </c>
      <c r="K46" s="77" t="s">
        <v>29</v>
      </c>
      <c r="L46" s="136" t="s">
        <v>30</v>
      </c>
      <c r="M46" s="142"/>
      <c r="Q46">
        <f t="shared" si="7"/>
        <v>0.9777</v>
      </c>
    </row>
    <row r="47" ht="27" spans="1:17">
      <c r="A47" s="114">
        <v>43</v>
      </c>
      <c r="B47" s="123" t="s">
        <v>165</v>
      </c>
      <c r="C47" s="128" t="s">
        <v>166</v>
      </c>
      <c r="D47" s="77" t="s">
        <v>167</v>
      </c>
      <c r="E47" s="77" t="s">
        <v>18</v>
      </c>
      <c r="F47" s="113">
        <v>45657</v>
      </c>
      <c r="G47" s="77" t="s">
        <v>85</v>
      </c>
      <c r="H47" s="129">
        <v>0.1752</v>
      </c>
      <c r="I47" s="77" t="s">
        <v>28</v>
      </c>
      <c r="J47" s="135" t="s">
        <v>28</v>
      </c>
      <c r="K47" s="77" t="s">
        <v>168</v>
      </c>
      <c r="L47" s="136" t="s">
        <v>30</v>
      </c>
      <c r="M47" s="142"/>
      <c r="Q47">
        <f t="shared" si="7"/>
        <v>0.1752</v>
      </c>
    </row>
    <row r="48" ht="27" spans="1:17">
      <c r="A48" s="111">
        <v>44</v>
      </c>
      <c r="B48" s="123" t="s">
        <v>169</v>
      </c>
      <c r="C48" s="128" t="s">
        <v>170</v>
      </c>
      <c r="D48" s="77" t="s">
        <v>171</v>
      </c>
      <c r="E48" s="77" t="s">
        <v>18</v>
      </c>
      <c r="F48" s="113">
        <v>45657</v>
      </c>
      <c r="G48" s="77" t="s">
        <v>85</v>
      </c>
      <c r="H48" s="129">
        <v>0.5547</v>
      </c>
      <c r="I48" s="77" t="s">
        <v>28</v>
      </c>
      <c r="J48" s="135" t="s">
        <v>28</v>
      </c>
      <c r="K48" s="128" t="s">
        <v>172</v>
      </c>
      <c r="L48" s="136" t="s">
        <v>30</v>
      </c>
      <c r="M48" s="142"/>
      <c r="Q48">
        <f t="shared" si="7"/>
        <v>0.5547</v>
      </c>
    </row>
    <row r="49" ht="27" spans="1:17">
      <c r="A49" s="114">
        <v>45</v>
      </c>
      <c r="B49" s="123" t="s">
        <v>173</v>
      </c>
      <c r="C49" s="128" t="s">
        <v>174</v>
      </c>
      <c r="D49" s="77" t="s">
        <v>175</v>
      </c>
      <c r="E49" s="77" t="s">
        <v>18</v>
      </c>
      <c r="F49" s="113">
        <v>45657</v>
      </c>
      <c r="G49" s="77" t="s">
        <v>85</v>
      </c>
      <c r="H49" s="129">
        <v>0.7574</v>
      </c>
      <c r="I49" s="77" t="s">
        <v>28</v>
      </c>
      <c r="J49" s="135" t="s">
        <v>28</v>
      </c>
      <c r="K49" s="128" t="s">
        <v>172</v>
      </c>
      <c r="L49" s="136" t="s">
        <v>30</v>
      </c>
      <c r="M49" s="142"/>
      <c r="Q49">
        <f t="shared" si="7"/>
        <v>0.7574</v>
      </c>
    </row>
    <row r="50" ht="27" spans="1:17">
      <c r="A50" s="111">
        <v>46</v>
      </c>
      <c r="B50" s="123" t="s">
        <v>176</v>
      </c>
      <c r="C50" s="77" t="s">
        <v>177</v>
      </c>
      <c r="D50" s="77" t="s">
        <v>36</v>
      </c>
      <c r="E50" s="77" t="s">
        <v>18</v>
      </c>
      <c r="F50" s="113">
        <v>45657</v>
      </c>
      <c r="G50" s="77" t="s">
        <v>85</v>
      </c>
      <c r="H50" s="114">
        <v>3.6913</v>
      </c>
      <c r="I50" s="77" t="s">
        <v>28</v>
      </c>
      <c r="J50" s="135" t="s">
        <v>28</v>
      </c>
      <c r="K50" s="77" t="s">
        <v>29</v>
      </c>
      <c r="L50" s="136" t="s">
        <v>30</v>
      </c>
      <c r="M50" s="142"/>
      <c r="Q50">
        <f t="shared" si="7"/>
        <v>3.6913</v>
      </c>
    </row>
    <row r="51" ht="27" spans="1:17">
      <c r="A51" s="114">
        <v>47</v>
      </c>
      <c r="B51" s="123" t="s">
        <v>178</v>
      </c>
      <c r="C51" s="77" t="s">
        <v>179</v>
      </c>
      <c r="D51" s="77" t="s">
        <v>36</v>
      </c>
      <c r="E51" s="77" t="s">
        <v>18</v>
      </c>
      <c r="F51" s="113">
        <v>45657</v>
      </c>
      <c r="G51" s="77" t="s">
        <v>85</v>
      </c>
      <c r="H51" s="114">
        <v>1.1467</v>
      </c>
      <c r="I51" s="77" t="s">
        <v>28</v>
      </c>
      <c r="J51" s="135" t="s">
        <v>28</v>
      </c>
      <c r="K51" s="77" t="s">
        <v>29</v>
      </c>
      <c r="L51" s="136" t="s">
        <v>30</v>
      </c>
      <c r="M51" s="142"/>
      <c r="Q51">
        <f t="shared" si="7"/>
        <v>1.1467</v>
      </c>
    </row>
    <row r="52" ht="27" spans="1:17">
      <c r="A52" s="111">
        <v>48</v>
      </c>
      <c r="B52" s="123" t="s">
        <v>180</v>
      </c>
      <c r="C52" s="77" t="s">
        <v>181</v>
      </c>
      <c r="D52" s="77" t="s">
        <v>182</v>
      </c>
      <c r="E52" s="77" t="s">
        <v>18</v>
      </c>
      <c r="F52" s="113">
        <v>45657</v>
      </c>
      <c r="G52" s="77" t="s">
        <v>85</v>
      </c>
      <c r="H52" s="114">
        <v>2</v>
      </c>
      <c r="I52" s="77" t="s">
        <v>28</v>
      </c>
      <c r="J52" s="135" t="s">
        <v>28</v>
      </c>
      <c r="K52" s="77" t="s">
        <v>29</v>
      </c>
      <c r="L52" s="136" t="s">
        <v>30</v>
      </c>
      <c r="M52" s="142"/>
      <c r="Q52">
        <f t="shared" si="7"/>
        <v>2</v>
      </c>
    </row>
    <row r="53" ht="27" spans="1:16">
      <c r="A53" s="114">
        <v>49</v>
      </c>
      <c r="B53" s="123" t="s">
        <v>183</v>
      </c>
      <c r="C53" s="77" t="s">
        <v>184</v>
      </c>
      <c r="D53" s="77" t="s">
        <v>185</v>
      </c>
      <c r="E53" s="77" t="s">
        <v>17</v>
      </c>
      <c r="F53" s="113">
        <v>45657</v>
      </c>
      <c r="G53" s="77" t="s">
        <v>26</v>
      </c>
      <c r="H53" s="77">
        <v>23.7468</v>
      </c>
      <c r="I53" s="77" t="s">
        <v>28</v>
      </c>
      <c r="J53" s="135" t="s">
        <v>28</v>
      </c>
      <c r="K53" s="77" t="s">
        <v>186</v>
      </c>
      <c r="L53" s="136" t="s">
        <v>30</v>
      </c>
      <c r="M53" s="142"/>
      <c r="P53">
        <f>H53</f>
        <v>23.7468</v>
      </c>
    </row>
    <row r="54" ht="27" spans="1:16">
      <c r="A54" s="111">
        <v>50</v>
      </c>
      <c r="B54" s="123" t="s">
        <v>187</v>
      </c>
      <c r="C54" s="77" t="s">
        <v>188</v>
      </c>
      <c r="D54" s="77" t="s">
        <v>189</v>
      </c>
      <c r="E54" s="77" t="s">
        <v>17</v>
      </c>
      <c r="F54" s="113">
        <v>45473</v>
      </c>
      <c r="G54" s="77" t="s">
        <v>26</v>
      </c>
      <c r="H54" s="130">
        <v>14.68</v>
      </c>
      <c r="I54" s="77" t="s">
        <v>28</v>
      </c>
      <c r="J54" s="135" t="s">
        <v>28</v>
      </c>
      <c r="K54" s="77" t="s">
        <v>29</v>
      </c>
      <c r="L54" s="136" t="s">
        <v>30</v>
      </c>
      <c r="M54" s="146"/>
      <c r="P54">
        <f t="shared" ref="P54:P68" si="8">H54</f>
        <v>14.68</v>
      </c>
    </row>
    <row r="55" ht="27" spans="1:16">
      <c r="A55" s="115">
        <v>51</v>
      </c>
      <c r="B55" s="123" t="s">
        <v>190</v>
      </c>
      <c r="C55" s="77" t="s">
        <v>191</v>
      </c>
      <c r="D55" s="77" t="s">
        <v>192</v>
      </c>
      <c r="E55" s="77" t="s">
        <v>17</v>
      </c>
      <c r="F55" s="113">
        <v>45657</v>
      </c>
      <c r="G55" s="77" t="s">
        <v>26</v>
      </c>
      <c r="H55" s="111">
        <v>53</v>
      </c>
      <c r="I55" s="77" t="s">
        <v>28</v>
      </c>
      <c r="J55" s="135" t="s">
        <v>28</v>
      </c>
      <c r="K55" s="77" t="s">
        <v>29</v>
      </c>
      <c r="L55" s="136" t="s">
        <v>30</v>
      </c>
      <c r="M55" s="142"/>
      <c r="P55">
        <f t="shared" si="8"/>
        <v>53</v>
      </c>
    </row>
    <row r="56" ht="24" customHeight="1" spans="1:16">
      <c r="A56" s="111">
        <v>52</v>
      </c>
      <c r="B56" s="125" t="s">
        <v>193</v>
      </c>
      <c r="C56" s="117" t="s">
        <v>194</v>
      </c>
      <c r="D56" s="117" t="s">
        <v>195</v>
      </c>
      <c r="E56" s="117" t="s">
        <v>17</v>
      </c>
      <c r="F56" s="131">
        <v>45382</v>
      </c>
      <c r="G56" s="117" t="s">
        <v>26</v>
      </c>
      <c r="H56" s="115">
        <v>0.2</v>
      </c>
      <c r="I56" s="117" t="s">
        <v>27</v>
      </c>
      <c r="J56" s="137" t="s">
        <v>28</v>
      </c>
      <c r="K56" s="117" t="s">
        <v>29</v>
      </c>
      <c r="L56" s="138" t="s">
        <v>30</v>
      </c>
      <c r="M56" s="114"/>
      <c r="P56">
        <f t="shared" si="8"/>
        <v>0.2</v>
      </c>
    </row>
    <row r="57" ht="27" spans="1:16">
      <c r="A57" s="114">
        <v>53</v>
      </c>
      <c r="B57" s="123" t="s">
        <v>196</v>
      </c>
      <c r="C57" s="77" t="s">
        <v>197</v>
      </c>
      <c r="D57" s="77" t="s">
        <v>198</v>
      </c>
      <c r="E57" s="77" t="s">
        <v>17</v>
      </c>
      <c r="F57" s="113">
        <v>45657</v>
      </c>
      <c r="G57" s="77" t="s">
        <v>26</v>
      </c>
      <c r="H57" s="114">
        <v>3.3</v>
      </c>
      <c r="I57" s="77" t="s">
        <v>28</v>
      </c>
      <c r="J57" s="135" t="s">
        <v>28</v>
      </c>
      <c r="K57" s="77" t="s">
        <v>199</v>
      </c>
      <c r="L57" s="136" t="s">
        <v>30</v>
      </c>
      <c r="M57" s="114"/>
      <c r="P57">
        <f t="shared" si="8"/>
        <v>3.3</v>
      </c>
    </row>
    <row r="58" ht="27" spans="1:16">
      <c r="A58" s="111">
        <v>54</v>
      </c>
      <c r="B58" s="123" t="s">
        <v>200</v>
      </c>
      <c r="C58" s="77" t="s">
        <v>201</v>
      </c>
      <c r="D58" s="77" t="s">
        <v>36</v>
      </c>
      <c r="E58" s="77" t="s">
        <v>17</v>
      </c>
      <c r="F58" s="113">
        <v>45657</v>
      </c>
      <c r="G58" s="77" t="s">
        <v>26</v>
      </c>
      <c r="H58" s="114">
        <v>3.2</v>
      </c>
      <c r="I58" s="77" t="s">
        <v>28</v>
      </c>
      <c r="J58" s="135" t="s">
        <v>28</v>
      </c>
      <c r="K58" s="77" t="s">
        <v>202</v>
      </c>
      <c r="L58" s="136" t="s">
        <v>30</v>
      </c>
      <c r="M58" s="114"/>
      <c r="P58">
        <f t="shared" si="8"/>
        <v>3.2</v>
      </c>
    </row>
    <row r="59" ht="27" spans="1:16">
      <c r="A59" s="115">
        <v>55</v>
      </c>
      <c r="B59" s="123" t="s">
        <v>203</v>
      </c>
      <c r="C59" s="77" t="s">
        <v>204</v>
      </c>
      <c r="D59" s="77" t="s">
        <v>205</v>
      </c>
      <c r="E59" s="77" t="s">
        <v>17</v>
      </c>
      <c r="F59" s="113">
        <v>45657</v>
      </c>
      <c r="G59" s="77" t="s">
        <v>26</v>
      </c>
      <c r="H59" s="77">
        <v>1.2</v>
      </c>
      <c r="I59" s="77" t="s">
        <v>28</v>
      </c>
      <c r="J59" s="135" t="s">
        <v>28</v>
      </c>
      <c r="K59" s="77" t="s">
        <v>29</v>
      </c>
      <c r="L59" s="136" t="s">
        <v>30</v>
      </c>
      <c r="M59" s="142"/>
      <c r="P59">
        <f t="shared" si="8"/>
        <v>1.2</v>
      </c>
    </row>
    <row r="60" ht="24" customHeight="1" spans="1:16">
      <c r="A60" s="111">
        <v>56</v>
      </c>
      <c r="B60" s="125" t="s">
        <v>206</v>
      </c>
      <c r="C60" s="117" t="s">
        <v>207</v>
      </c>
      <c r="D60" s="117" t="s">
        <v>205</v>
      </c>
      <c r="E60" s="117" t="s">
        <v>17</v>
      </c>
      <c r="F60" s="118">
        <v>45657</v>
      </c>
      <c r="G60" s="117" t="s">
        <v>26</v>
      </c>
      <c r="H60" s="117">
        <v>0.67</v>
      </c>
      <c r="I60" s="117" t="s">
        <v>27</v>
      </c>
      <c r="J60" s="137" t="s">
        <v>28</v>
      </c>
      <c r="K60" s="117" t="s">
        <v>29</v>
      </c>
      <c r="L60" s="138" t="s">
        <v>30</v>
      </c>
      <c r="M60" s="142"/>
      <c r="P60">
        <f t="shared" si="8"/>
        <v>0.67</v>
      </c>
    </row>
    <row r="61" ht="27" spans="1:16">
      <c r="A61" s="115">
        <v>57</v>
      </c>
      <c r="B61" s="123" t="s">
        <v>208</v>
      </c>
      <c r="C61" s="77" t="s">
        <v>209</v>
      </c>
      <c r="D61" s="77" t="s">
        <v>210</v>
      </c>
      <c r="E61" s="77" t="s">
        <v>17</v>
      </c>
      <c r="F61" s="113">
        <v>45565</v>
      </c>
      <c r="G61" s="77" t="s">
        <v>26</v>
      </c>
      <c r="H61" s="77">
        <v>0.2267</v>
      </c>
      <c r="I61" s="77" t="s">
        <v>28</v>
      </c>
      <c r="J61" s="135" t="s">
        <v>28</v>
      </c>
      <c r="K61" s="77" t="s">
        <v>29</v>
      </c>
      <c r="L61" s="136" t="s">
        <v>30</v>
      </c>
      <c r="M61" s="142"/>
      <c r="P61">
        <f t="shared" si="8"/>
        <v>0.2267</v>
      </c>
    </row>
    <row r="62" ht="30" customHeight="1" spans="1:16">
      <c r="A62" s="111">
        <v>58</v>
      </c>
      <c r="B62" s="125" t="s">
        <v>211</v>
      </c>
      <c r="C62" s="117" t="s">
        <v>212</v>
      </c>
      <c r="D62" s="117" t="s">
        <v>213</v>
      </c>
      <c r="E62" s="117" t="s">
        <v>17</v>
      </c>
      <c r="F62" s="118">
        <v>45381</v>
      </c>
      <c r="G62" s="117" t="s">
        <v>26</v>
      </c>
      <c r="H62" s="117">
        <v>2.67</v>
      </c>
      <c r="I62" s="117" t="s">
        <v>27</v>
      </c>
      <c r="J62" s="137" t="s">
        <v>28</v>
      </c>
      <c r="K62" s="117" t="s">
        <v>214</v>
      </c>
      <c r="L62" s="138" t="s">
        <v>30</v>
      </c>
      <c r="M62" s="142"/>
      <c r="P62">
        <f t="shared" si="8"/>
        <v>2.67</v>
      </c>
    </row>
    <row r="63" ht="27" spans="1:16">
      <c r="A63" s="115">
        <v>59</v>
      </c>
      <c r="B63" s="123" t="s">
        <v>215</v>
      </c>
      <c r="C63" s="77" t="s">
        <v>216</v>
      </c>
      <c r="D63" s="77" t="s">
        <v>217</v>
      </c>
      <c r="E63" s="77" t="s">
        <v>17</v>
      </c>
      <c r="F63" s="113">
        <v>45565</v>
      </c>
      <c r="G63" s="77" t="s">
        <v>26</v>
      </c>
      <c r="H63" s="77">
        <v>2.0447</v>
      </c>
      <c r="I63" s="77" t="s">
        <v>28</v>
      </c>
      <c r="J63" s="135" t="s">
        <v>28</v>
      </c>
      <c r="K63" s="77" t="s">
        <v>218</v>
      </c>
      <c r="L63" s="136" t="s">
        <v>30</v>
      </c>
      <c r="M63" s="142"/>
      <c r="P63">
        <f t="shared" si="8"/>
        <v>2.0447</v>
      </c>
    </row>
    <row r="64" ht="25.95" customHeight="1" spans="1:16">
      <c r="A64" s="111">
        <v>60</v>
      </c>
      <c r="B64" s="125" t="s">
        <v>219</v>
      </c>
      <c r="C64" s="132" t="s">
        <v>220</v>
      </c>
      <c r="D64" s="117" t="s">
        <v>221</v>
      </c>
      <c r="E64" s="117" t="s">
        <v>17</v>
      </c>
      <c r="F64" s="118">
        <v>45657</v>
      </c>
      <c r="G64" s="117" t="s">
        <v>26</v>
      </c>
      <c r="H64" s="133">
        <v>1.5355</v>
      </c>
      <c r="I64" s="117" t="s">
        <v>27</v>
      </c>
      <c r="J64" s="137" t="s">
        <v>28</v>
      </c>
      <c r="K64" s="117" t="s">
        <v>29</v>
      </c>
      <c r="L64" s="138" t="s">
        <v>30</v>
      </c>
      <c r="M64" s="142"/>
      <c r="P64">
        <f t="shared" si="8"/>
        <v>1.5355</v>
      </c>
    </row>
    <row r="65" ht="27" spans="1:16">
      <c r="A65" s="114">
        <v>61</v>
      </c>
      <c r="B65" s="123" t="s">
        <v>222</v>
      </c>
      <c r="C65" s="77" t="s">
        <v>223</v>
      </c>
      <c r="D65" s="77" t="s">
        <v>224</v>
      </c>
      <c r="E65" s="77" t="s">
        <v>17</v>
      </c>
      <c r="F65" s="113">
        <v>45657</v>
      </c>
      <c r="G65" s="77" t="s">
        <v>26</v>
      </c>
      <c r="H65" s="77">
        <v>13.0427</v>
      </c>
      <c r="I65" s="77" t="s">
        <v>28</v>
      </c>
      <c r="J65" s="135" t="s">
        <v>28</v>
      </c>
      <c r="K65" s="77" t="s">
        <v>29</v>
      </c>
      <c r="L65" s="136" t="s">
        <v>30</v>
      </c>
      <c r="M65" s="142"/>
      <c r="P65">
        <f t="shared" si="8"/>
        <v>13.0427</v>
      </c>
    </row>
    <row r="66" ht="27" spans="1:16">
      <c r="A66" s="111">
        <v>62</v>
      </c>
      <c r="B66" s="123" t="s">
        <v>225</v>
      </c>
      <c r="C66" s="77" t="s">
        <v>226</v>
      </c>
      <c r="D66" s="77" t="s">
        <v>227</v>
      </c>
      <c r="E66" s="77" t="s">
        <v>17</v>
      </c>
      <c r="F66" s="113">
        <v>45657</v>
      </c>
      <c r="G66" s="77" t="s">
        <v>26</v>
      </c>
      <c r="H66" s="77">
        <v>63.5522</v>
      </c>
      <c r="I66" s="77" t="s">
        <v>28</v>
      </c>
      <c r="J66" s="135" t="s">
        <v>28</v>
      </c>
      <c r="K66" s="77" t="s">
        <v>29</v>
      </c>
      <c r="L66" s="136" t="s">
        <v>30</v>
      </c>
      <c r="M66" s="142"/>
      <c r="P66">
        <f t="shared" si="8"/>
        <v>63.5522</v>
      </c>
    </row>
    <row r="67" ht="27" spans="1:16">
      <c r="A67" s="114">
        <v>63</v>
      </c>
      <c r="B67" s="123" t="s">
        <v>228</v>
      </c>
      <c r="C67" s="77" t="s">
        <v>229</v>
      </c>
      <c r="D67" s="77" t="s">
        <v>230</v>
      </c>
      <c r="E67" s="77" t="s">
        <v>17</v>
      </c>
      <c r="F67" s="113" t="s">
        <v>231</v>
      </c>
      <c r="G67" s="77" t="s">
        <v>26</v>
      </c>
      <c r="H67" s="77">
        <v>0.5589</v>
      </c>
      <c r="I67" s="77" t="s">
        <v>28</v>
      </c>
      <c r="J67" s="135" t="s">
        <v>28</v>
      </c>
      <c r="K67" s="77" t="s">
        <v>29</v>
      </c>
      <c r="L67" s="136" t="s">
        <v>30</v>
      </c>
      <c r="M67" s="142"/>
      <c r="P67">
        <f t="shared" si="8"/>
        <v>0.5589</v>
      </c>
    </row>
    <row r="68" ht="27" spans="1:16">
      <c r="A68" s="111">
        <v>64</v>
      </c>
      <c r="B68" s="123" t="s">
        <v>232</v>
      </c>
      <c r="C68" s="77" t="s">
        <v>233</v>
      </c>
      <c r="D68" s="77" t="s">
        <v>234</v>
      </c>
      <c r="E68" s="77" t="s">
        <v>17</v>
      </c>
      <c r="F68" s="113">
        <v>45565</v>
      </c>
      <c r="G68" s="77" t="s">
        <v>26</v>
      </c>
      <c r="H68" s="114">
        <v>0.3921</v>
      </c>
      <c r="I68" s="77" t="s">
        <v>28</v>
      </c>
      <c r="J68" s="135" t="s">
        <v>28</v>
      </c>
      <c r="K68" s="77" t="s">
        <v>29</v>
      </c>
      <c r="L68" s="136" t="s">
        <v>30</v>
      </c>
      <c r="M68" s="142"/>
      <c r="P68">
        <f t="shared" si="8"/>
        <v>0.3921</v>
      </c>
    </row>
    <row r="69" s="69" customFormat="1" ht="54" spans="1:21">
      <c r="A69" s="114">
        <v>65</v>
      </c>
      <c r="B69" s="123" t="s">
        <v>235</v>
      </c>
      <c r="C69" s="147" t="s">
        <v>236</v>
      </c>
      <c r="D69" s="77" t="s">
        <v>237</v>
      </c>
      <c r="E69" s="77" t="s">
        <v>238</v>
      </c>
      <c r="F69" s="113">
        <v>45657</v>
      </c>
      <c r="G69" s="77" t="s">
        <v>26</v>
      </c>
      <c r="H69" s="114">
        <v>16.6056</v>
      </c>
      <c r="I69" s="77" t="s">
        <v>28</v>
      </c>
      <c r="J69" s="135" t="s">
        <v>28</v>
      </c>
      <c r="K69" s="77" t="s">
        <v>29</v>
      </c>
      <c r="L69" s="152" t="s">
        <v>30</v>
      </c>
      <c r="M69" s="111" t="s">
        <v>239</v>
      </c>
      <c r="N69"/>
      <c r="O69"/>
      <c r="P69">
        <v>7.724</v>
      </c>
      <c r="Q69"/>
      <c r="R69">
        <f>H69-P69</f>
        <v>8.8816</v>
      </c>
      <c r="S69"/>
      <c r="T69"/>
      <c r="U69"/>
    </row>
    <row r="70" ht="27" spans="1:18">
      <c r="A70" s="111">
        <v>66</v>
      </c>
      <c r="B70" s="123" t="s">
        <v>240</v>
      </c>
      <c r="C70" s="77" t="s">
        <v>241</v>
      </c>
      <c r="D70" s="77" t="s">
        <v>242</v>
      </c>
      <c r="E70" s="77" t="s">
        <v>19</v>
      </c>
      <c r="F70" s="113">
        <v>45382</v>
      </c>
      <c r="G70" s="77" t="s">
        <v>26</v>
      </c>
      <c r="H70" s="77">
        <v>0.0716</v>
      </c>
      <c r="I70" s="77" t="s">
        <v>28</v>
      </c>
      <c r="J70" s="135" t="s">
        <v>28</v>
      </c>
      <c r="K70" s="77" t="s">
        <v>243</v>
      </c>
      <c r="L70" s="136" t="s">
        <v>30</v>
      </c>
      <c r="M70" s="114"/>
      <c r="R70">
        <f t="shared" ref="R70:R79" si="9">H70</f>
        <v>0.0716</v>
      </c>
    </row>
    <row r="71" ht="27" spans="1:18">
      <c r="A71" s="114">
        <v>67</v>
      </c>
      <c r="B71" s="123" t="s">
        <v>244</v>
      </c>
      <c r="C71" s="77" t="s">
        <v>245</v>
      </c>
      <c r="D71" s="77" t="s">
        <v>45</v>
      </c>
      <c r="E71" s="77" t="s">
        <v>19</v>
      </c>
      <c r="F71" s="113">
        <v>45382</v>
      </c>
      <c r="G71" s="77" t="s">
        <v>26</v>
      </c>
      <c r="H71" s="77">
        <v>0.1141</v>
      </c>
      <c r="I71" s="77" t="s">
        <v>28</v>
      </c>
      <c r="J71" s="135" t="s">
        <v>28</v>
      </c>
      <c r="K71" s="77" t="s">
        <v>243</v>
      </c>
      <c r="L71" s="136" t="s">
        <v>30</v>
      </c>
      <c r="M71" s="114"/>
      <c r="R71">
        <f t="shared" si="9"/>
        <v>0.1141</v>
      </c>
    </row>
    <row r="72" ht="27" spans="1:18">
      <c r="A72" s="121">
        <v>68</v>
      </c>
      <c r="B72" s="123" t="s">
        <v>246</v>
      </c>
      <c r="C72" s="77" t="s">
        <v>247</v>
      </c>
      <c r="D72" s="120" t="s">
        <v>248</v>
      </c>
      <c r="E72" s="77" t="s">
        <v>19</v>
      </c>
      <c r="F72" s="113">
        <v>45382</v>
      </c>
      <c r="G72" s="77" t="s">
        <v>85</v>
      </c>
      <c r="H72" s="114">
        <v>1.7332</v>
      </c>
      <c r="I72" s="77" t="s">
        <v>28</v>
      </c>
      <c r="J72" s="135" t="s">
        <v>28</v>
      </c>
      <c r="K72" s="77" t="s">
        <v>144</v>
      </c>
      <c r="L72" s="136" t="s">
        <v>30</v>
      </c>
      <c r="M72" s="114"/>
      <c r="R72">
        <f t="shared" si="9"/>
        <v>1.7332</v>
      </c>
    </row>
    <row r="73" ht="28.95" customHeight="1" spans="1:18">
      <c r="A73" s="114">
        <v>69</v>
      </c>
      <c r="B73" s="125" t="s">
        <v>249</v>
      </c>
      <c r="C73" s="132" t="s">
        <v>250</v>
      </c>
      <c r="D73" s="117" t="s">
        <v>251</v>
      </c>
      <c r="E73" s="132" t="s">
        <v>19</v>
      </c>
      <c r="F73" s="118">
        <v>45657</v>
      </c>
      <c r="G73" s="117" t="s">
        <v>85</v>
      </c>
      <c r="H73" s="133">
        <v>2.1612</v>
      </c>
      <c r="I73" s="117" t="s">
        <v>27</v>
      </c>
      <c r="J73" s="137" t="s">
        <v>28</v>
      </c>
      <c r="K73" s="117" t="s">
        <v>29</v>
      </c>
      <c r="L73" s="138" t="s">
        <v>30</v>
      </c>
      <c r="M73" s="142"/>
      <c r="R73">
        <f t="shared" si="9"/>
        <v>2.1612</v>
      </c>
    </row>
    <row r="74" ht="27" spans="1:18">
      <c r="A74" s="114">
        <v>70</v>
      </c>
      <c r="B74" s="123" t="s">
        <v>252</v>
      </c>
      <c r="C74" s="128" t="s">
        <v>253</v>
      </c>
      <c r="D74" s="77" t="s">
        <v>251</v>
      </c>
      <c r="E74" s="128" t="s">
        <v>19</v>
      </c>
      <c r="F74" s="113">
        <v>45657</v>
      </c>
      <c r="G74" s="77" t="s">
        <v>85</v>
      </c>
      <c r="H74" s="129">
        <v>6.4296</v>
      </c>
      <c r="I74" s="77" t="s">
        <v>28</v>
      </c>
      <c r="J74" s="135" t="s">
        <v>28</v>
      </c>
      <c r="K74" s="129" t="s">
        <v>254</v>
      </c>
      <c r="L74" s="136" t="s">
        <v>30</v>
      </c>
      <c r="M74" s="142"/>
      <c r="R74">
        <f t="shared" si="9"/>
        <v>6.4296</v>
      </c>
    </row>
    <row r="75" ht="27" spans="1:18">
      <c r="A75" s="111">
        <v>71</v>
      </c>
      <c r="B75" s="123" t="s">
        <v>255</v>
      </c>
      <c r="C75" s="77" t="s">
        <v>256</v>
      </c>
      <c r="D75" s="77" t="s">
        <v>257</v>
      </c>
      <c r="E75" s="77" t="s">
        <v>19</v>
      </c>
      <c r="F75" s="113">
        <v>45565</v>
      </c>
      <c r="G75" s="77" t="s">
        <v>26</v>
      </c>
      <c r="H75" s="114">
        <v>10.33</v>
      </c>
      <c r="I75" s="77" t="s">
        <v>28</v>
      </c>
      <c r="J75" s="135" t="s">
        <v>28</v>
      </c>
      <c r="K75" s="77" t="s">
        <v>29</v>
      </c>
      <c r="L75" s="136" t="s">
        <v>30</v>
      </c>
      <c r="M75" s="142"/>
      <c r="R75">
        <f t="shared" si="9"/>
        <v>10.33</v>
      </c>
    </row>
    <row r="76" ht="27" spans="1:18">
      <c r="A76" s="114">
        <v>72</v>
      </c>
      <c r="B76" s="123" t="s">
        <v>258</v>
      </c>
      <c r="C76" s="77" t="s">
        <v>259</v>
      </c>
      <c r="D76" s="77" t="s">
        <v>260</v>
      </c>
      <c r="E76" s="77" t="s">
        <v>19</v>
      </c>
      <c r="F76" s="113">
        <v>45657</v>
      </c>
      <c r="G76" s="77" t="s">
        <v>85</v>
      </c>
      <c r="H76" s="77">
        <v>36.416</v>
      </c>
      <c r="I76" s="77" t="s">
        <v>28</v>
      </c>
      <c r="J76" s="135" t="s">
        <v>28</v>
      </c>
      <c r="K76" s="77" t="s">
        <v>29</v>
      </c>
      <c r="L76" s="136" t="s">
        <v>30</v>
      </c>
      <c r="M76" s="142"/>
      <c r="R76">
        <f t="shared" si="9"/>
        <v>36.416</v>
      </c>
    </row>
    <row r="77" ht="27" spans="1:18">
      <c r="A77" s="114">
        <v>73</v>
      </c>
      <c r="B77" s="123" t="s">
        <v>261</v>
      </c>
      <c r="C77" s="77" t="s">
        <v>262</v>
      </c>
      <c r="D77" s="77" t="s">
        <v>263</v>
      </c>
      <c r="E77" s="77" t="s">
        <v>19</v>
      </c>
      <c r="F77" s="113">
        <v>45657</v>
      </c>
      <c r="G77" s="77" t="s">
        <v>85</v>
      </c>
      <c r="H77" s="77">
        <v>68.0736</v>
      </c>
      <c r="I77" s="77" t="s">
        <v>28</v>
      </c>
      <c r="J77" s="135" t="s">
        <v>28</v>
      </c>
      <c r="K77" s="77" t="s">
        <v>29</v>
      </c>
      <c r="L77" s="136" t="s">
        <v>30</v>
      </c>
      <c r="M77" s="142"/>
      <c r="R77">
        <f t="shared" si="9"/>
        <v>68.0736</v>
      </c>
    </row>
    <row r="78" ht="27" spans="1:18">
      <c r="A78" s="111">
        <v>74</v>
      </c>
      <c r="B78" s="123" t="s">
        <v>264</v>
      </c>
      <c r="C78" s="77" t="s">
        <v>265</v>
      </c>
      <c r="D78" s="77" t="s">
        <v>266</v>
      </c>
      <c r="E78" s="77" t="s">
        <v>19</v>
      </c>
      <c r="F78" s="113">
        <v>45565</v>
      </c>
      <c r="G78" s="77" t="s">
        <v>85</v>
      </c>
      <c r="H78" s="114">
        <v>0.499</v>
      </c>
      <c r="I78" s="77" t="s">
        <v>28</v>
      </c>
      <c r="J78" s="135" t="s">
        <v>28</v>
      </c>
      <c r="K78" s="77" t="s">
        <v>29</v>
      </c>
      <c r="L78" s="136" t="s">
        <v>30</v>
      </c>
      <c r="M78" s="142"/>
      <c r="R78">
        <f t="shared" si="9"/>
        <v>0.499</v>
      </c>
    </row>
    <row r="79" ht="27" spans="1:18">
      <c r="A79" s="114">
        <v>75</v>
      </c>
      <c r="B79" s="123" t="s">
        <v>267</v>
      </c>
      <c r="C79" s="77" t="s">
        <v>268</v>
      </c>
      <c r="D79" s="77" t="s">
        <v>269</v>
      </c>
      <c r="E79" s="77" t="s">
        <v>19</v>
      </c>
      <c r="F79" s="113">
        <v>45565</v>
      </c>
      <c r="G79" s="77" t="s">
        <v>85</v>
      </c>
      <c r="H79" s="114">
        <v>1.8153</v>
      </c>
      <c r="I79" s="77" t="s">
        <v>28</v>
      </c>
      <c r="J79" s="135" t="s">
        <v>28</v>
      </c>
      <c r="K79" s="77" t="s">
        <v>29</v>
      </c>
      <c r="L79" s="136" t="s">
        <v>30</v>
      </c>
      <c r="M79" s="142"/>
      <c r="R79">
        <f t="shared" si="9"/>
        <v>1.8153</v>
      </c>
    </row>
    <row r="80" ht="27" spans="1:20">
      <c r="A80" s="111">
        <v>76</v>
      </c>
      <c r="B80" s="123" t="s">
        <v>270</v>
      </c>
      <c r="C80" s="77" t="s">
        <v>271</v>
      </c>
      <c r="D80" s="77" t="s">
        <v>272</v>
      </c>
      <c r="E80" s="77" t="s">
        <v>273</v>
      </c>
      <c r="F80" s="113">
        <v>45565</v>
      </c>
      <c r="G80" s="77" t="s">
        <v>85</v>
      </c>
      <c r="H80" s="114">
        <v>0.5952</v>
      </c>
      <c r="I80" s="77" t="s">
        <v>28</v>
      </c>
      <c r="J80" s="135" t="s">
        <v>28</v>
      </c>
      <c r="K80" s="77" t="s">
        <v>29</v>
      </c>
      <c r="L80" s="136" t="s">
        <v>30</v>
      </c>
      <c r="M80" s="142"/>
      <c r="T80">
        <f>H80</f>
        <v>0.5952</v>
      </c>
    </row>
    <row r="81" ht="27" spans="1:20">
      <c r="A81" s="115">
        <v>77</v>
      </c>
      <c r="B81" s="123" t="s">
        <v>274</v>
      </c>
      <c r="C81" s="77" t="s">
        <v>275</v>
      </c>
      <c r="D81" s="77" t="s">
        <v>276</v>
      </c>
      <c r="E81" s="77" t="s">
        <v>273</v>
      </c>
      <c r="F81" s="113">
        <v>45657</v>
      </c>
      <c r="G81" s="77" t="s">
        <v>85</v>
      </c>
      <c r="H81" s="114">
        <v>3.0255</v>
      </c>
      <c r="I81" s="77" t="s">
        <v>28</v>
      </c>
      <c r="J81" s="135" t="s">
        <v>28</v>
      </c>
      <c r="K81" s="77" t="s">
        <v>29</v>
      </c>
      <c r="L81" s="136" t="s">
        <v>30</v>
      </c>
      <c r="M81" s="142"/>
      <c r="T81">
        <f>H81</f>
        <v>3.0255</v>
      </c>
    </row>
    <row r="82" ht="39" customHeight="1" spans="1:19">
      <c r="A82" s="111">
        <v>78</v>
      </c>
      <c r="B82" s="125" t="s">
        <v>277</v>
      </c>
      <c r="C82" s="132" t="s">
        <v>278</v>
      </c>
      <c r="D82" s="117" t="s">
        <v>279</v>
      </c>
      <c r="E82" s="132" t="s">
        <v>20</v>
      </c>
      <c r="F82" s="118">
        <v>45657</v>
      </c>
      <c r="G82" s="117" t="s">
        <v>26</v>
      </c>
      <c r="H82" s="133">
        <v>3.4783</v>
      </c>
      <c r="I82" s="117" t="s">
        <v>27</v>
      </c>
      <c r="J82" s="137" t="s">
        <v>28</v>
      </c>
      <c r="K82" s="117" t="s">
        <v>29</v>
      </c>
      <c r="L82" s="138" t="s">
        <v>30</v>
      </c>
      <c r="M82" s="142"/>
      <c r="S82" s="154">
        <f>H82</f>
        <v>3.4783</v>
      </c>
    </row>
    <row r="83" ht="27" spans="1:17">
      <c r="A83" s="114">
        <v>79</v>
      </c>
      <c r="B83" s="123" t="s">
        <v>280</v>
      </c>
      <c r="C83" s="128" t="s">
        <v>281</v>
      </c>
      <c r="D83" s="77" t="s">
        <v>282</v>
      </c>
      <c r="E83" s="77" t="s">
        <v>18</v>
      </c>
      <c r="F83" s="113">
        <v>45565</v>
      </c>
      <c r="G83" s="77" t="s">
        <v>85</v>
      </c>
      <c r="H83" s="129">
        <v>0.7227</v>
      </c>
      <c r="I83" s="77" t="s">
        <v>28</v>
      </c>
      <c r="J83" s="135" t="s">
        <v>28</v>
      </c>
      <c r="K83" s="128" t="s">
        <v>283</v>
      </c>
      <c r="L83" s="136" t="s">
        <v>30</v>
      </c>
      <c r="M83" s="142"/>
      <c r="Q83">
        <f t="shared" ref="Q83:Q84" si="10">H83</f>
        <v>0.7227</v>
      </c>
    </row>
    <row r="84" ht="27" spans="1:17">
      <c r="A84" s="111">
        <v>80</v>
      </c>
      <c r="B84" s="123" t="s">
        <v>284</v>
      </c>
      <c r="C84" s="128" t="s">
        <v>285</v>
      </c>
      <c r="D84" s="77" t="s">
        <v>286</v>
      </c>
      <c r="E84" s="77" t="s">
        <v>18</v>
      </c>
      <c r="F84" s="113">
        <v>45565</v>
      </c>
      <c r="G84" s="77" t="s">
        <v>85</v>
      </c>
      <c r="H84" s="129">
        <v>0.0630000000000024</v>
      </c>
      <c r="I84" s="77" t="s">
        <v>28</v>
      </c>
      <c r="J84" s="135" t="s">
        <v>28</v>
      </c>
      <c r="K84" s="128" t="s">
        <v>287</v>
      </c>
      <c r="L84" s="136" t="s">
        <v>30</v>
      </c>
      <c r="M84" s="142"/>
      <c r="Q84">
        <f t="shared" si="10"/>
        <v>0.0630000000000024</v>
      </c>
    </row>
    <row r="85" ht="27" spans="1:14">
      <c r="A85" s="114">
        <v>81</v>
      </c>
      <c r="B85" s="112" t="s">
        <v>288</v>
      </c>
      <c r="C85" s="128" t="s">
        <v>289</v>
      </c>
      <c r="D85" s="77" t="s">
        <v>237</v>
      </c>
      <c r="E85" s="128" t="s">
        <v>15</v>
      </c>
      <c r="F85" s="113">
        <v>45657</v>
      </c>
      <c r="G85" s="77" t="s">
        <v>26</v>
      </c>
      <c r="H85" s="129">
        <v>0.554732</v>
      </c>
      <c r="I85" s="77" t="s">
        <v>28</v>
      </c>
      <c r="J85" s="135" t="s">
        <v>28</v>
      </c>
      <c r="K85" s="128" t="s">
        <v>290</v>
      </c>
      <c r="L85" s="136" t="s">
        <v>30</v>
      </c>
      <c r="M85" s="142"/>
      <c r="N85">
        <f>H85</f>
        <v>0.554732</v>
      </c>
    </row>
    <row r="86" ht="27" spans="1:18">
      <c r="A86" s="111">
        <v>82</v>
      </c>
      <c r="B86" s="123" t="s">
        <v>291</v>
      </c>
      <c r="C86" s="128" t="s">
        <v>292</v>
      </c>
      <c r="D86" s="77" t="s">
        <v>56</v>
      </c>
      <c r="E86" s="128" t="s">
        <v>19</v>
      </c>
      <c r="F86" s="113">
        <v>45657</v>
      </c>
      <c r="G86" s="77" t="s">
        <v>85</v>
      </c>
      <c r="H86" s="129">
        <v>0.285</v>
      </c>
      <c r="I86" s="77" t="s">
        <v>28</v>
      </c>
      <c r="J86" s="135" t="s">
        <v>28</v>
      </c>
      <c r="K86" s="128" t="s">
        <v>293</v>
      </c>
      <c r="L86" s="136" t="s">
        <v>30</v>
      </c>
      <c r="M86" s="142"/>
      <c r="R86">
        <f>H86</f>
        <v>0.285</v>
      </c>
    </row>
    <row r="87" ht="27" spans="1:16">
      <c r="A87" s="114">
        <v>83</v>
      </c>
      <c r="B87" s="123" t="s">
        <v>294</v>
      </c>
      <c r="C87" s="128" t="s">
        <v>295</v>
      </c>
      <c r="D87" s="77" t="s">
        <v>210</v>
      </c>
      <c r="E87" s="77" t="s">
        <v>17</v>
      </c>
      <c r="F87" s="113">
        <v>45657</v>
      </c>
      <c r="G87" s="77" t="s">
        <v>85</v>
      </c>
      <c r="H87" s="129">
        <v>0.6782</v>
      </c>
      <c r="I87" s="77" t="s">
        <v>28</v>
      </c>
      <c r="J87" s="135" t="s">
        <v>28</v>
      </c>
      <c r="K87" s="128" t="s">
        <v>296</v>
      </c>
      <c r="L87" s="136" t="s">
        <v>30</v>
      </c>
      <c r="M87" s="142"/>
      <c r="P87">
        <f>H87</f>
        <v>0.6782</v>
      </c>
    </row>
    <row r="88" ht="40.5" spans="1:18">
      <c r="A88" s="111">
        <v>84</v>
      </c>
      <c r="B88" s="123" t="s">
        <v>297</v>
      </c>
      <c r="C88" s="128" t="s">
        <v>298</v>
      </c>
      <c r="D88" s="77" t="s">
        <v>299</v>
      </c>
      <c r="E88" s="128" t="s">
        <v>19</v>
      </c>
      <c r="F88" s="113">
        <v>45657</v>
      </c>
      <c r="G88" s="77" t="s">
        <v>85</v>
      </c>
      <c r="H88" s="129">
        <v>1.0014</v>
      </c>
      <c r="I88" s="77" t="s">
        <v>28</v>
      </c>
      <c r="J88" s="135" t="s">
        <v>28</v>
      </c>
      <c r="K88" s="128" t="s">
        <v>300</v>
      </c>
      <c r="L88" s="136" t="s">
        <v>30</v>
      </c>
      <c r="M88" s="142"/>
      <c r="R88">
        <f t="shared" ref="R88:R89" si="11">H88</f>
        <v>1.0014</v>
      </c>
    </row>
    <row r="89" ht="40.5" spans="1:18">
      <c r="A89" s="114">
        <v>85</v>
      </c>
      <c r="B89" s="123" t="s">
        <v>301</v>
      </c>
      <c r="C89" s="128" t="s">
        <v>302</v>
      </c>
      <c r="D89" s="77" t="s">
        <v>237</v>
      </c>
      <c r="E89" s="128" t="s">
        <v>19</v>
      </c>
      <c r="F89" s="113">
        <v>45657</v>
      </c>
      <c r="G89" s="77" t="s">
        <v>85</v>
      </c>
      <c r="H89" s="129">
        <v>1.766793</v>
      </c>
      <c r="I89" s="77" t="s">
        <v>28</v>
      </c>
      <c r="J89" s="135" t="s">
        <v>28</v>
      </c>
      <c r="K89" s="128" t="s">
        <v>303</v>
      </c>
      <c r="L89" s="136" t="s">
        <v>30</v>
      </c>
      <c r="M89" s="142"/>
      <c r="R89">
        <f t="shared" si="11"/>
        <v>1.766793</v>
      </c>
    </row>
    <row r="90" ht="40.5" spans="1:17">
      <c r="A90" s="111">
        <v>86</v>
      </c>
      <c r="B90" s="123" t="s">
        <v>304</v>
      </c>
      <c r="C90" s="128" t="s">
        <v>305</v>
      </c>
      <c r="D90" s="77" t="s">
        <v>299</v>
      </c>
      <c r="E90" s="77" t="s">
        <v>18</v>
      </c>
      <c r="F90" s="113">
        <v>45657</v>
      </c>
      <c r="G90" s="77" t="s">
        <v>85</v>
      </c>
      <c r="H90" s="129">
        <v>0.584999999999999</v>
      </c>
      <c r="I90" s="77" t="s">
        <v>28</v>
      </c>
      <c r="J90" s="135" t="s">
        <v>28</v>
      </c>
      <c r="K90" s="128" t="s">
        <v>306</v>
      </c>
      <c r="L90" s="136" t="s">
        <v>30</v>
      </c>
      <c r="M90" s="142"/>
      <c r="Q90">
        <f t="shared" ref="Q90:Q96" si="12">H90</f>
        <v>0.584999999999999</v>
      </c>
    </row>
    <row r="91" ht="27" spans="1:17">
      <c r="A91" s="114">
        <v>87</v>
      </c>
      <c r="B91" s="123" t="s">
        <v>307</v>
      </c>
      <c r="C91" s="128" t="s">
        <v>308</v>
      </c>
      <c r="D91" s="77" t="s">
        <v>299</v>
      </c>
      <c r="E91" s="77" t="s">
        <v>18</v>
      </c>
      <c r="F91" s="113">
        <v>45657</v>
      </c>
      <c r="G91" s="77" t="s">
        <v>85</v>
      </c>
      <c r="H91" s="129">
        <v>1.4265</v>
      </c>
      <c r="I91" s="77" t="s">
        <v>28</v>
      </c>
      <c r="J91" s="135" t="s">
        <v>28</v>
      </c>
      <c r="K91" s="128" t="s">
        <v>309</v>
      </c>
      <c r="L91" s="136" t="s">
        <v>30</v>
      </c>
      <c r="M91" s="142"/>
      <c r="Q91">
        <f t="shared" si="12"/>
        <v>1.4265</v>
      </c>
    </row>
    <row r="92" ht="55.05" customHeight="1" spans="1:17">
      <c r="A92" s="111">
        <v>88</v>
      </c>
      <c r="B92" s="123" t="s">
        <v>310</v>
      </c>
      <c r="C92" s="128" t="s">
        <v>311</v>
      </c>
      <c r="D92" s="77" t="s">
        <v>299</v>
      </c>
      <c r="E92" s="77" t="s">
        <v>18</v>
      </c>
      <c r="F92" s="113">
        <v>45657</v>
      </c>
      <c r="G92" s="77" t="s">
        <v>85</v>
      </c>
      <c r="H92" s="129">
        <v>3.536</v>
      </c>
      <c r="I92" s="77" t="s">
        <v>28</v>
      </c>
      <c r="J92" s="135" t="s">
        <v>28</v>
      </c>
      <c r="K92" s="128" t="s">
        <v>312</v>
      </c>
      <c r="L92" s="136" t="s">
        <v>30</v>
      </c>
      <c r="M92" s="142"/>
      <c r="Q92">
        <f t="shared" si="12"/>
        <v>3.536</v>
      </c>
    </row>
    <row r="93" ht="36" customHeight="1" spans="1:17">
      <c r="A93" s="114">
        <v>89</v>
      </c>
      <c r="B93" s="123" t="s">
        <v>313</v>
      </c>
      <c r="C93" s="128" t="s">
        <v>314</v>
      </c>
      <c r="D93" s="77" t="s">
        <v>315</v>
      </c>
      <c r="E93" s="77" t="s">
        <v>18</v>
      </c>
      <c r="F93" s="113">
        <v>45657</v>
      </c>
      <c r="G93" s="77" t="s">
        <v>85</v>
      </c>
      <c r="H93" s="129">
        <v>2.6399</v>
      </c>
      <c r="I93" s="77" t="s">
        <v>28</v>
      </c>
      <c r="J93" s="135" t="s">
        <v>28</v>
      </c>
      <c r="K93" s="128" t="s">
        <v>316</v>
      </c>
      <c r="L93" s="136" t="s">
        <v>30</v>
      </c>
      <c r="M93" s="142"/>
      <c r="Q93">
        <f t="shared" si="12"/>
        <v>2.6399</v>
      </c>
    </row>
    <row r="94" ht="27" spans="1:17">
      <c r="A94" s="111">
        <v>90</v>
      </c>
      <c r="B94" s="123" t="s">
        <v>317</v>
      </c>
      <c r="C94" s="128" t="s">
        <v>318</v>
      </c>
      <c r="D94" s="77" t="s">
        <v>56</v>
      </c>
      <c r="E94" s="77" t="s">
        <v>18</v>
      </c>
      <c r="F94" s="113">
        <v>45657</v>
      </c>
      <c r="G94" s="77" t="s">
        <v>85</v>
      </c>
      <c r="H94" s="129">
        <v>0.0710000000000015</v>
      </c>
      <c r="I94" s="77" t="s">
        <v>28</v>
      </c>
      <c r="J94" s="135" t="s">
        <v>28</v>
      </c>
      <c r="K94" s="128" t="s">
        <v>319</v>
      </c>
      <c r="L94" s="136" t="s">
        <v>30</v>
      </c>
      <c r="M94" s="142"/>
      <c r="Q94">
        <f t="shared" si="12"/>
        <v>0.0710000000000015</v>
      </c>
    </row>
    <row r="95" ht="27" spans="1:17">
      <c r="A95" s="114">
        <v>91</v>
      </c>
      <c r="B95" s="123" t="s">
        <v>320</v>
      </c>
      <c r="C95" s="128" t="s">
        <v>321</v>
      </c>
      <c r="D95" s="77" t="s">
        <v>251</v>
      </c>
      <c r="E95" s="77" t="s">
        <v>18</v>
      </c>
      <c r="F95" s="113">
        <v>45657</v>
      </c>
      <c r="G95" s="77" t="s">
        <v>85</v>
      </c>
      <c r="H95" s="129">
        <v>0.0340000000000025</v>
      </c>
      <c r="I95" s="77" t="s">
        <v>28</v>
      </c>
      <c r="J95" s="135" t="s">
        <v>28</v>
      </c>
      <c r="K95" s="128" t="s">
        <v>322</v>
      </c>
      <c r="L95" s="136" t="s">
        <v>30</v>
      </c>
      <c r="M95" s="142"/>
      <c r="Q95">
        <f t="shared" si="12"/>
        <v>0.0340000000000025</v>
      </c>
    </row>
    <row r="96" ht="27" spans="1:17">
      <c r="A96" s="111">
        <v>92</v>
      </c>
      <c r="B96" s="123" t="s">
        <v>323</v>
      </c>
      <c r="C96" s="128" t="s">
        <v>324</v>
      </c>
      <c r="D96" s="77" t="s">
        <v>325</v>
      </c>
      <c r="E96" s="77" t="s">
        <v>18</v>
      </c>
      <c r="F96" s="113">
        <v>45657</v>
      </c>
      <c r="G96" s="77" t="s">
        <v>26</v>
      </c>
      <c r="H96" s="129">
        <v>0.7568</v>
      </c>
      <c r="I96" s="77" t="s">
        <v>28</v>
      </c>
      <c r="J96" s="135" t="s">
        <v>28</v>
      </c>
      <c r="K96" s="128" t="s">
        <v>326</v>
      </c>
      <c r="L96" s="136" t="s">
        <v>30</v>
      </c>
      <c r="M96" s="142"/>
      <c r="Q96">
        <f t="shared" si="12"/>
        <v>0.7568</v>
      </c>
    </row>
    <row r="97" ht="27" spans="1:16">
      <c r="A97" s="114">
        <v>93</v>
      </c>
      <c r="B97" s="123" t="s">
        <v>327</v>
      </c>
      <c r="C97" s="128" t="s">
        <v>328</v>
      </c>
      <c r="D97" s="77" t="s">
        <v>217</v>
      </c>
      <c r="E97" s="77" t="s">
        <v>17</v>
      </c>
      <c r="F97" s="113">
        <v>45565</v>
      </c>
      <c r="G97" s="77" t="s">
        <v>26</v>
      </c>
      <c r="H97" s="129">
        <v>2.0615</v>
      </c>
      <c r="I97" s="77" t="s">
        <v>28</v>
      </c>
      <c r="J97" s="135" t="s">
        <v>28</v>
      </c>
      <c r="K97" s="128" t="s">
        <v>329</v>
      </c>
      <c r="L97" s="136" t="s">
        <v>30</v>
      </c>
      <c r="M97" s="142" t="s">
        <v>330</v>
      </c>
      <c r="P97">
        <f>H97</f>
        <v>2.0615</v>
      </c>
    </row>
    <row r="98" ht="27" spans="1:18">
      <c r="A98" s="111">
        <v>94</v>
      </c>
      <c r="B98" s="123" t="s">
        <v>331</v>
      </c>
      <c r="C98" s="128" t="s">
        <v>332</v>
      </c>
      <c r="D98" s="77" t="s">
        <v>333</v>
      </c>
      <c r="E98" s="128" t="s">
        <v>19</v>
      </c>
      <c r="F98" s="113">
        <v>45657</v>
      </c>
      <c r="G98" s="77" t="s">
        <v>85</v>
      </c>
      <c r="H98" s="129">
        <v>0.0503999999999998</v>
      </c>
      <c r="I98" s="77" t="s">
        <v>28</v>
      </c>
      <c r="J98" s="135" t="s">
        <v>28</v>
      </c>
      <c r="K98" s="128" t="s">
        <v>334</v>
      </c>
      <c r="L98" s="136" t="s">
        <v>30</v>
      </c>
      <c r="M98" s="142"/>
      <c r="R98">
        <f>H98</f>
        <v>0.0503999999999998</v>
      </c>
    </row>
    <row r="99" ht="27" spans="1:17">
      <c r="A99" s="114">
        <v>95</v>
      </c>
      <c r="B99" s="123" t="s">
        <v>335</v>
      </c>
      <c r="C99" s="128" t="s">
        <v>336</v>
      </c>
      <c r="D99" s="77" t="s">
        <v>337</v>
      </c>
      <c r="E99" s="77" t="s">
        <v>18</v>
      </c>
      <c r="F99" s="113">
        <v>45657</v>
      </c>
      <c r="G99" s="77" t="s">
        <v>85</v>
      </c>
      <c r="H99" s="129">
        <v>0.598100000000001</v>
      </c>
      <c r="I99" s="77" t="s">
        <v>28</v>
      </c>
      <c r="J99" s="135" t="s">
        <v>28</v>
      </c>
      <c r="K99" s="128" t="s">
        <v>338</v>
      </c>
      <c r="L99" s="136" t="s">
        <v>30</v>
      </c>
      <c r="M99" s="142"/>
      <c r="Q99">
        <f t="shared" ref="Q99:Q100" si="13">H99</f>
        <v>0.598100000000001</v>
      </c>
    </row>
    <row r="100" ht="27" spans="1:17">
      <c r="A100" s="111">
        <v>96</v>
      </c>
      <c r="B100" s="123" t="s">
        <v>339</v>
      </c>
      <c r="C100" s="128" t="s">
        <v>340</v>
      </c>
      <c r="D100" s="77" t="s">
        <v>45</v>
      </c>
      <c r="E100" s="77" t="s">
        <v>18</v>
      </c>
      <c r="F100" s="113">
        <v>45657</v>
      </c>
      <c r="G100" s="77" t="s">
        <v>85</v>
      </c>
      <c r="H100" s="129">
        <v>0.0604999999999993</v>
      </c>
      <c r="I100" s="77" t="s">
        <v>28</v>
      </c>
      <c r="J100" s="135" t="s">
        <v>28</v>
      </c>
      <c r="K100" s="128" t="s">
        <v>341</v>
      </c>
      <c r="L100" s="136" t="s">
        <v>30</v>
      </c>
      <c r="M100" s="142"/>
      <c r="Q100">
        <f t="shared" si="13"/>
        <v>0.0604999999999993</v>
      </c>
    </row>
    <row r="101" ht="27" spans="1:16">
      <c r="A101" s="114">
        <v>97</v>
      </c>
      <c r="B101" s="123" t="s">
        <v>342</v>
      </c>
      <c r="C101" s="128" t="s">
        <v>343</v>
      </c>
      <c r="D101" s="77" t="s">
        <v>36</v>
      </c>
      <c r="E101" s="77" t="s">
        <v>17</v>
      </c>
      <c r="F101" s="113">
        <v>45565</v>
      </c>
      <c r="G101" s="77" t="s">
        <v>26</v>
      </c>
      <c r="H101" s="129">
        <v>0.377600000000001</v>
      </c>
      <c r="I101" s="77" t="s">
        <v>28</v>
      </c>
      <c r="J101" s="135" t="s">
        <v>28</v>
      </c>
      <c r="K101" s="128" t="s">
        <v>344</v>
      </c>
      <c r="L101" s="136" t="s">
        <v>30</v>
      </c>
      <c r="M101" s="142"/>
      <c r="P101">
        <f t="shared" ref="P101:P102" si="14">H101</f>
        <v>0.377600000000001</v>
      </c>
    </row>
    <row r="102" ht="27" spans="1:16">
      <c r="A102" s="111">
        <v>98</v>
      </c>
      <c r="B102" s="123" t="s">
        <v>345</v>
      </c>
      <c r="C102" s="128" t="s">
        <v>346</v>
      </c>
      <c r="D102" s="77" t="s">
        <v>185</v>
      </c>
      <c r="E102" s="77" t="s">
        <v>17</v>
      </c>
      <c r="F102" s="113">
        <v>45657</v>
      </c>
      <c r="G102" s="77" t="s">
        <v>26</v>
      </c>
      <c r="H102" s="129">
        <v>7.5546</v>
      </c>
      <c r="I102" s="77" t="s">
        <v>28</v>
      </c>
      <c r="J102" s="135" t="s">
        <v>28</v>
      </c>
      <c r="K102" s="128" t="s">
        <v>347</v>
      </c>
      <c r="L102" s="136" t="s">
        <v>30</v>
      </c>
      <c r="M102" s="142"/>
      <c r="P102">
        <f t="shared" si="14"/>
        <v>7.5546</v>
      </c>
    </row>
    <row r="103" ht="27" spans="1:17">
      <c r="A103" s="111">
        <v>99</v>
      </c>
      <c r="B103" s="123" t="s">
        <v>348</v>
      </c>
      <c r="C103" s="128" t="s">
        <v>349</v>
      </c>
      <c r="D103" s="77" t="s">
        <v>45</v>
      </c>
      <c r="E103" s="77" t="s">
        <v>18</v>
      </c>
      <c r="F103" s="113">
        <v>45657</v>
      </c>
      <c r="G103" s="77" t="s">
        <v>85</v>
      </c>
      <c r="H103" s="129">
        <v>0.1266</v>
      </c>
      <c r="I103" s="77" t="s">
        <v>28</v>
      </c>
      <c r="J103" s="135" t="s">
        <v>28</v>
      </c>
      <c r="K103" s="128" t="s">
        <v>350</v>
      </c>
      <c r="L103" s="136" t="s">
        <v>30</v>
      </c>
      <c r="M103" s="142"/>
      <c r="Q103">
        <f>H103</f>
        <v>0.1266</v>
      </c>
    </row>
    <row r="104" ht="25.95" customHeight="1" spans="1:21">
      <c r="A104" s="108" t="s">
        <v>351</v>
      </c>
      <c r="B104" s="148"/>
      <c r="C104" s="148"/>
      <c r="D104" s="148"/>
      <c r="E104" s="148"/>
      <c r="F104" s="149"/>
      <c r="G104" s="150"/>
      <c r="H104" s="151">
        <f>SUM(H5:H103)</f>
        <v>548.779875</v>
      </c>
      <c r="I104" s="153"/>
      <c r="J104" s="153"/>
      <c r="K104" s="153"/>
      <c r="L104" s="136"/>
      <c r="N104">
        <f>SUM(N5:N103)</f>
        <v>42.860532</v>
      </c>
      <c r="O104">
        <f t="shared" ref="O104:U104" si="15">SUM(O5:O103)</f>
        <v>105.4448</v>
      </c>
      <c r="P104">
        <f t="shared" si="15"/>
        <v>202.4155</v>
      </c>
      <c r="Q104">
        <f t="shared" si="15"/>
        <v>41.0669</v>
      </c>
      <c r="R104">
        <f t="shared" si="15"/>
        <v>149.133193</v>
      </c>
      <c r="S104">
        <f t="shared" si="15"/>
        <v>3.4783</v>
      </c>
      <c r="T104">
        <f t="shared" si="15"/>
        <v>3.6207</v>
      </c>
      <c r="U104">
        <f t="shared" si="15"/>
        <v>0</v>
      </c>
    </row>
  </sheetData>
  <autoFilter ref="A4:U104">
    <filterColumn colId="8">
      <customFilters>
        <customFilter operator="equal" val="是"/>
      </customFilters>
    </filterColumn>
    <extLst/>
  </autoFilter>
  <mergeCells count="2">
    <mergeCell ref="A1:L1"/>
    <mergeCell ref="A2:L2"/>
  </mergeCells>
  <pageMargins left="0.7" right="0.7" top="0.75" bottom="0.75" header="0.3" footer="0.3"/>
  <pageSetup paperSize="8" orientation="landscape"/>
  <headerFooter/>
  <ignoredErrors>
    <ignoredError sqref="B104:E104 J5:J16 F104:G104 I104:J104 J19:J26" numberStoredAsText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K24" sqref="K24"/>
    </sheetView>
  </sheetViews>
  <sheetFormatPr defaultColWidth="9" defaultRowHeight="13.5"/>
  <cols>
    <col min="2" max="3" width="12.8833333333333" customWidth="1"/>
    <col min="4" max="4" width="11.6666666666667" customWidth="1"/>
    <col min="5" max="6" width="12.8833333333333" customWidth="1"/>
    <col min="7" max="7" width="11.6666666666667" customWidth="1"/>
    <col min="8" max="9" width="10.4416666666667" customWidth="1"/>
    <col min="10" max="10" width="11.6666666666667" customWidth="1"/>
    <col min="11" max="11" width="10.4416666666667" customWidth="1"/>
    <col min="12" max="12" width="11.6666666666667" customWidth="1"/>
    <col min="13" max="13" width="12.8833333333333" customWidth="1"/>
    <col min="14" max="16" width="10.4416666666667" customWidth="1"/>
  </cols>
  <sheetData>
    <row r="1" ht="24" customHeight="1" spans="1:16">
      <c r="A1" s="96" t="s">
        <v>352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</row>
    <row r="2" spans="1:16">
      <c r="A2" s="100" t="s">
        <v>353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</row>
    <row r="3" ht="15.6" customHeight="1" spans="1:16">
      <c r="A3" s="3" t="s">
        <v>354</v>
      </c>
      <c r="B3" s="3" t="s">
        <v>351</v>
      </c>
      <c r="C3" s="3"/>
      <c r="D3" s="3" t="s">
        <v>15</v>
      </c>
      <c r="E3" s="3" t="s">
        <v>355</v>
      </c>
      <c r="F3" s="3" t="s">
        <v>16</v>
      </c>
      <c r="G3" s="3"/>
      <c r="H3" s="3"/>
      <c r="I3" s="3"/>
      <c r="J3" s="3"/>
      <c r="K3" s="3"/>
      <c r="L3" s="3" t="s">
        <v>18</v>
      </c>
      <c r="M3" s="3" t="s">
        <v>19</v>
      </c>
      <c r="N3" s="3" t="s">
        <v>273</v>
      </c>
      <c r="O3" s="3" t="s">
        <v>20</v>
      </c>
      <c r="P3" s="3" t="s">
        <v>22</v>
      </c>
    </row>
    <row r="4" ht="15.6" customHeight="1" spans="1:16">
      <c r="A4" s="3"/>
      <c r="B4" s="3"/>
      <c r="C4" s="3" t="s">
        <v>356</v>
      </c>
      <c r="D4" s="3"/>
      <c r="E4" s="3"/>
      <c r="F4" s="3" t="s">
        <v>357</v>
      </c>
      <c r="G4" s="3"/>
      <c r="H4" s="3" t="s">
        <v>358</v>
      </c>
      <c r="I4" s="3" t="s">
        <v>359</v>
      </c>
      <c r="J4" s="3" t="s">
        <v>360</v>
      </c>
      <c r="K4" s="3" t="s">
        <v>361</v>
      </c>
      <c r="L4" s="3"/>
      <c r="M4" s="3"/>
      <c r="N4" s="3"/>
      <c r="O4" s="3"/>
      <c r="P4" s="3"/>
    </row>
    <row r="5" ht="14.25" spans="1:16">
      <c r="A5" s="3"/>
      <c r="B5" s="3"/>
      <c r="C5" s="3"/>
      <c r="D5" s="3"/>
      <c r="E5" s="3"/>
      <c r="F5" s="3"/>
      <c r="G5" s="3" t="s">
        <v>356</v>
      </c>
      <c r="H5" s="3"/>
      <c r="I5" s="3"/>
      <c r="J5" s="3"/>
      <c r="K5" s="3"/>
      <c r="L5" s="3"/>
      <c r="M5" s="3"/>
      <c r="N5" s="3"/>
      <c r="O5" s="3"/>
      <c r="P5" s="3"/>
    </row>
    <row r="6" ht="30" customHeight="1" spans="1:16">
      <c r="A6" s="97">
        <v>-1</v>
      </c>
      <c r="B6" s="97">
        <v>-2</v>
      </c>
      <c r="C6" s="97">
        <v>-3</v>
      </c>
      <c r="D6" s="97">
        <v>-4</v>
      </c>
      <c r="E6" s="97">
        <v>-5</v>
      </c>
      <c r="F6" s="97">
        <v>-6</v>
      </c>
      <c r="G6" s="97">
        <v>-7</v>
      </c>
      <c r="H6" s="97">
        <v>-8</v>
      </c>
      <c r="I6" s="97">
        <v>-9</v>
      </c>
      <c r="J6" s="97">
        <v>-10</v>
      </c>
      <c r="K6" s="97">
        <v>-11</v>
      </c>
      <c r="L6" s="97">
        <v>-12</v>
      </c>
      <c r="M6" s="97">
        <v>-13</v>
      </c>
      <c r="N6" s="97">
        <v>-14</v>
      </c>
      <c r="O6" s="97">
        <v>-15</v>
      </c>
      <c r="P6" s="97">
        <v>-16</v>
      </c>
    </row>
    <row r="7" ht="30" customHeight="1" spans="1:16">
      <c r="A7" s="98" t="s">
        <v>362</v>
      </c>
      <c r="B7" s="99">
        <v>548.779875</v>
      </c>
      <c r="C7" s="99">
        <v>496.255925</v>
      </c>
      <c r="D7" s="99">
        <v>42.936532</v>
      </c>
      <c r="E7" s="99">
        <v>209.6158</v>
      </c>
      <c r="F7" s="99">
        <v>106.12875</v>
      </c>
      <c r="G7" s="99">
        <v>78.613</v>
      </c>
      <c r="H7" s="99">
        <v>3.5979</v>
      </c>
      <c r="I7" s="99">
        <v>0</v>
      </c>
      <c r="J7" s="99">
        <v>95.58425</v>
      </c>
      <c r="K7" s="99">
        <v>6.9466</v>
      </c>
      <c r="L7" s="99">
        <v>41.0669</v>
      </c>
      <c r="M7" s="99">
        <v>141.932893</v>
      </c>
      <c r="N7" s="99">
        <v>3.6207</v>
      </c>
      <c r="O7" s="99">
        <v>3.4783</v>
      </c>
      <c r="P7" s="99">
        <v>0</v>
      </c>
    </row>
    <row r="11" spans="3:3">
      <c r="C11" s="101"/>
    </row>
    <row r="16" ht="42.75" spans="3:10">
      <c r="C16" s="102" t="s">
        <v>351</v>
      </c>
      <c r="D16" s="102" t="s">
        <v>15</v>
      </c>
      <c r="E16" s="102" t="s">
        <v>17</v>
      </c>
      <c r="F16" s="102" t="s">
        <v>16</v>
      </c>
      <c r="G16" s="102" t="s">
        <v>18</v>
      </c>
      <c r="H16" s="102" t="s">
        <v>19</v>
      </c>
      <c r="I16" s="102" t="s">
        <v>273</v>
      </c>
      <c r="J16" s="102" t="s">
        <v>20</v>
      </c>
    </row>
    <row r="17" ht="15" spans="2:10">
      <c r="B17" s="103" t="s">
        <v>362</v>
      </c>
      <c r="C17" s="104">
        <f>D17+E17+F17+G17+H17+I17+J17</f>
        <v>539.5293</v>
      </c>
      <c r="D17" s="104">
        <v>42.8606</v>
      </c>
      <c r="E17" s="104">
        <v>202.4155</v>
      </c>
      <c r="F17" s="105">
        <v>105.4448</v>
      </c>
      <c r="G17" s="104">
        <v>41.0668</v>
      </c>
      <c r="H17" s="104">
        <v>140.6426</v>
      </c>
      <c r="I17" s="104">
        <v>3.6207</v>
      </c>
      <c r="J17" s="104">
        <v>3.4783</v>
      </c>
    </row>
  </sheetData>
  <mergeCells count="19">
    <mergeCell ref="A1:P1"/>
    <mergeCell ref="A2:P2"/>
    <mergeCell ref="B3:C3"/>
    <mergeCell ref="F3:K3"/>
    <mergeCell ref="F4:G4"/>
    <mergeCell ref="A3:A5"/>
    <mergeCell ref="B4:B5"/>
    <mergeCell ref="C4:C5"/>
    <mergeCell ref="D3:D5"/>
    <mergeCell ref="E3:E5"/>
    <mergeCell ref="H4:H5"/>
    <mergeCell ref="I4:I5"/>
    <mergeCell ref="J4:J5"/>
    <mergeCell ref="K4:K5"/>
    <mergeCell ref="L3:L5"/>
    <mergeCell ref="M3:M5"/>
    <mergeCell ref="N3:N5"/>
    <mergeCell ref="O3:O5"/>
    <mergeCell ref="P3:P5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J7" sqref="J7"/>
    </sheetView>
  </sheetViews>
  <sheetFormatPr defaultColWidth="9" defaultRowHeight="13.5" outlineLevelRow="6"/>
  <cols>
    <col min="2" max="2" width="12.8833333333333" customWidth="1"/>
    <col min="3" max="3" width="11.6666666666667" customWidth="1"/>
    <col min="4" max="5" width="10.4416666666667" customWidth="1"/>
    <col min="6" max="7" width="11.6666666666667" customWidth="1"/>
    <col min="8" max="8" width="13.3333333333333" customWidth="1"/>
    <col min="9" max="10" width="10.4416666666667" customWidth="1"/>
    <col min="11" max="11" width="11.3333333333333" customWidth="1"/>
    <col min="12" max="12" width="10.3333333333333" customWidth="1"/>
    <col min="13" max="13" width="10.4416666666667" customWidth="1"/>
  </cols>
  <sheetData>
    <row r="1" ht="26.4" customHeight="1" spans="1:13">
      <c r="A1" s="96" t="s">
        <v>363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13">
      <c r="A2" s="2" t="s">
        <v>353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364</v>
      </c>
      <c r="B3" s="3" t="s">
        <v>351</v>
      </c>
      <c r="C3" s="3"/>
      <c r="D3" s="3" t="s">
        <v>358</v>
      </c>
      <c r="E3" s="3" t="s">
        <v>359</v>
      </c>
      <c r="F3" s="3" t="s">
        <v>360</v>
      </c>
      <c r="G3" s="3"/>
      <c r="H3" s="3"/>
      <c r="I3" s="3" t="s">
        <v>361</v>
      </c>
      <c r="J3" s="3"/>
      <c r="K3" s="3"/>
      <c r="L3" s="3"/>
      <c r="M3" s="3"/>
    </row>
    <row r="4" ht="30" customHeight="1" spans="1:13">
      <c r="A4" s="3"/>
      <c r="B4" s="3"/>
      <c r="C4" s="28" t="s">
        <v>365</v>
      </c>
      <c r="D4" s="3"/>
      <c r="E4" s="3"/>
      <c r="F4" s="3" t="s">
        <v>357</v>
      </c>
      <c r="G4" s="3"/>
      <c r="H4" s="3" t="s">
        <v>366</v>
      </c>
      <c r="I4" s="3" t="s">
        <v>357</v>
      </c>
      <c r="J4" s="3"/>
      <c r="K4" s="3" t="s">
        <v>367</v>
      </c>
      <c r="L4" s="3" t="s">
        <v>368</v>
      </c>
      <c r="M4" s="3" t="s">
        <v>369</v>
      </c>
    </row>
    <row r="5" ht="30" customHeight="1" spans="1:13">
      <c r="A5" s="3"/>
      <c r="B5" s="3"/>
      <c r="C5" s="28"/>
      <c r="D5" s="3"/>
      <c r="E5" s="3"/>
      <c r="F5" s="3"/>
      <c r="G5" s="3" t="s">
        <v>365</v>
      </c>
      <c r="H5" s="3"/>
      <c r="I5" s="3"/>
      <c r="J5" s="3" t="s">
        <v>365</v>
      </c>
      <c r="K5" s="3"/>
      <c r="L5" s="3"/>
      <c r="M5" s="3"/>
    </row>
    <row r="6" ht="30" customHeight="1" spans="1:13">
      <c r="A6" s="4">
        <v>-1</v>
      </c>
      <c r="B6" s="97">
        <f>A6-1</f>
        <v>-2</v>
      </c>
      <c r="C6" s="97">
        <f t="shared" ref="C6:M6" si="0">B6-1</f>
        <v>-3</v>
      </c>
      <c r="D6" s="97">
        <f t="shared" si="0"/>
        <v>-4</v>
      </c>
      <c r="E6" s="97">
        <f t="shared" si="0"/>
        <v>-5</v>
      </c>
      <c r="F6" s="97">
        <f t="shared" si="0"/>
        <v>-6</v>
      </c>
      <c r="G6" s="97">
        <f t="shared" si="0"/>
        <v>-7</v>
      </c>
      <c r="H6" s="97">
        <f t="shared" si="0"/>
        <v>-8</v>
      </c>
      <c r="I6" s="97">
        <f t="shared" si="0"/>
        <v>-9</v>
      </c>
      <c r="J6" s="97">
        <f t="shared" si="0"/>
        <v>-10</v>
      </c>
      <c r="K6" s="97">
        <f t="shared" si="0"/>
        <v>-11</v>
      </c>
      <c r="L6" s="97">
        <f t="shared" si="0"/>
        <v>-12</v>
      </c>
      <c r="M6" s="97">
        <f t="shared" si="0"/>
        <v>-13</v>
      </c>
    </row>
    <row r="7" ht="30" customHeight="1" spans="1:13">
      <c r="A7" s="98" t="s">
        <v>362</v>
      </c>
      <c r="B7" s="99">
        <f>'表4.2 计划年度国有建设用地供应统计表'!F7</f>
        <v>106.12875</v>
      </c>
      <c r="C7" s="99">
        <f>'表4.2 计划年度国有建设用地供应统计表'!G7</f>
        <v>78.613</v>
      </c>
      <c r="D7" s="99">
        <f>'表4.2 计划年度国有建设用地供应统计表'!H7</f>
        <v>3.5979</v>
      </c>
      <c r="E7" s="99">
        <f>'表4.2 计划年度国有建设用地供应统计表'!I7</f>
        <v>0</v>
      </c>
      <c r="F7" s="99">
        <f>'表4.2 计划年度国有建设用地供应统计表'!J7</f>
        <v>95.58425</v>
      </c>
      <c r="G7" s="99">
        <f>C7-J7</f>
        <v>71.6664</v>
      </c>
      <c r="H7" s="99">
        <f>F7</f>
        <v>95.58425</v>
      </c>
      <c r="I7" s="99">
        <f>'表4.2 计划年度国有建设用地供应统计表'!K7</f>
        <v>6.9466</v>
      </c>
      <c r="J7" s="99">
        <f>I7</f>
        <v>6.9466</v>
      </c>
      <c r="K7" s="99">
        <v>0</v>
      </c>
      <c r="L7" s="99">
        <v>0</v>
      </c>
      <c r="M7" s="99">
        <f>I7</f>
        <v>6.9466</v>
      </c>
    </row>
  </sheetData>
  <mergeCells count="16">
    <mergeCell ref="A1:M1"/>
    <mergeCell ref="A2:M2"/>
    <mergeCell ref="B3:C3"/>
    <mergeCell ref="F3:H3"/>
    <mergeCell ref="I3:M3"/>
    <mergeCell ref="F4:G4"/>
    <mergeCell ref="I4:J4"/>
    <mergeCell ref="A3:A5"/>
    <mergeCell ref="B4:B5"/>
    <mergeCell ref="C4:C5"/>
    <mergeCell ref="D3:D5"/>
    <mergeCell ref="E3:E5"/>
    <mergeCell ref="H4:H5"/>
    <mergeCell ref="K4:K5"/>
    <mergeCell ref="L4:L5"/>
    <mergeCell ref="M4:M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F15" sqref="F15"/>
    </sheetView>
  </sheetViews>
  <sheetFormatPr defaultColWidth="9" defaultRowHeight="13.5"/>
  <cols>
    <col min="1" max="1" width="26.1083333333333" customWidth="1"/>
    <col min="6" max="6" width="17.6666666666667" customWidth="1"/>
    <col min="9" max="9" width="12.775" customWidth="1"/>
  </cols>
  <sheetData>
    <row r="1" ht="20.4" customHeight="1" spans="1:13">
      <c r="A1" s="91" t="s">
        <v>370</v>
      </c>
      <c r="B1" s="91"/>
      <c r="C1" s="91"/>
      <c r="D1" s="91"/>
      <c r="E1" s="91"/>
      <c r="F1" s="91"/>
      <c r="G1" s="91"/>
      <c r="H1" s="91"/>
      <c r="I1" s="91"/>
      <c r="J1" s="91"/>
      <c r="K1" s="94"/>
      <c r="L1" s="94"/>
      <c r="M1" s="94"/>
    </row>
    <row r="2" ht="15.6" customHeight="1" spans="1:13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5"/>
      <c r="L2" s="95"/>
      <c r="M2" s="95"/>
    </row>
    <row r="3" ht="30" customHeight="1" spans="1:10">
      <c r="A3" s="24" t="s">
        <v>371</v>
      </c>
      <c r="B3" s="24" t="s">
        <v>372</v>
      </c>
      <c r="C3" s="24" t="s">
        <v>49</v>
      </c>
      <c r="D3" s="24" t="s">
        <v>373</v>
      </c>
      <c r="E3" s="24" t="s">
        <v>17</v>
      </c>
      <c r="F3" s="24" t="s">
        <v>18</v>
      </c>
      <c r="G3" s="24" t="s">
        <v>374</v>
      </c>
      <c r="H3" s="24" t="s">
        <v>19</v>
      </c>
      <c r="I3" s="24" t="s">
        <v>273</v>
      </c>
      <c r="J3" s="24" t="s">
        <v>22</v>
      </c>
    </row>
    <row r="4" ht="30" customHeight="1" spans="1:10">
      <c r="A4" s="93">
        <v>-1</v>
      </c>
      <c r="B4" s="93">
        <f>A4-1</f>
        <v>-2</v>
      </c>
      <c r="C4" s="93">
        <f t="shared" ref="C4:J4" si="0">B4-1</f>
        <v>-3</v>
      </c>
      <c r="D4" s="93">
        <f t="shared" si="0"/>
        <v>-4</v>
      </c>
      <c r="E4" s="93">
        <f t="shared" si="0"/>
        <v>-5</v>
      </c>
      <c r="F4" s="93">
        <f t="shared" si="0"/>
        <v>-6</v>
      </c>
      <c r="G4" s="93">
        <f t="shared" si="0"/>
        <v>-7</v>
      </c>
      <c r="H4" s="93">
        <f t="shared" si="0"/>
        <v>-8</v>
      </c>
      <c r="I4" s="93">
        <f t="shared" si="0"/>
        <v>-9</v>
      </c>
      <c r="J4" s="93">
        <f t="shared" si="0"/>
        <v>-10</v>
      </c>
    </row>
    <row r="5" ht="30" customHeight="1" spans="1:10">
      <c r="A5" s="24" t="s">
        <v>375</v>
      </c>
      <c r="B5" s="24">
        <f>'表7 计划年度拟入库储备地块信息统计表'!L8</f>
        <v>8.12</v>
      </c>
      <c r="C5" s="24">
        <v>0</v>
      </c>
      <c r="D5" s="24">
        <v>0</v>
      </c>
      <c r="E5" s="24">
        <f>'表7 计划年度拟入库储备地块信息统计表'!L7</f>
        <v>8.12</v>
      </c>
      <c r="F5" s="24">
        <v>0</v>
      </c>
      <c r="G5" s="24">
        <v>0</v>
      </c>
      <c r="H5" s="24">
        <v>0</v>
      </c>
      <c r="I5" s="24">
        <v>0</v>
      </c>
      <c r="J5" s="24">
        <v>0</v>
      </c>
    </row>
    <row r="6" ht="30" customHeight="1" spans="1:10">
      <c r="A6" s="24" t="s">
        <v>376</v>
      </c>
      <c r="B6" s="24">
        <f>'表7 计划年度拟入库储备地块信息统计表'!L33</f>
        <v>174.41</v>
      </c>
      <c r="C6" s="24">
        <v>64.96</v>
      </c>
      <c r="D6" s="24">
        <v>33.32</v>
      </c>
      <c r="E6" s="24">
        <v>71.47</v>
      </c>
      <c r="F6" s="24">
        <v>4.66</v>
      </c>
      <c r="G6" s="24">
        <v>0</v>
      </c>
      <c r="H6" s="24">
        <v>0</v>
      </c>
      <c r="I6" s="24">
        <v>0</v>
      </c>
      <c r="J6" s="24">
        <v>0</v>
      </c>
    </row>
    <row r="7" ht="30" customHeight="1" spans="1:10">
      <c r="A7" s="24" t="s">
        <v>377</v>
      </c>
      <c r="B7" s="24">
        <f>B5+B6</f>
        <v>182.53</v>
      </c>
      <c r="C7" s="24">
        <f t="shared" ref="C7:J7" si="1">C5+C6</f>
        <v>64.96</v>
      </c>
      <c r="D7" s="24">
        <f t="shared" si="1"/>
        <v>33.32</v>
      </c>
      <c r="E7" s="24">
        <f t="shared" si="1"/>
        <v>79.59</v>
      </c>
      <c r="F7" s="24">
        <f t="shared" si="1"/>
        <v>4.66</v>
      </c>
      <c r="G7" s="24">
        <f t="shared" si="1"/>
        <v>0</v>
      </c>
      <c r="H7" s="24">
        <f t="shared" si="1"/>
        <v>0</v>
      </c>
      <c r="I7" s="24">
        <f t="shared" si="1"/>
        <v>0</v>
      </c>
      <c r="J7" s="24">
        <f t="shared" si="1"/>
        <v>0</v>
      </c>
    </row>
    <row r="8" ht="30" customHeight="1" spans="1:10">
      <c r="A8" s="24" t="s">
        <v>378</v>
      </c>
      <c r="B8" s="24">
        <v>138.29</v>
      </c>
      <c r="C8" s="24">
        <v>30.43</v>
      </c>
      <c r="D8" s="24">
        <v>31.73</v>
      </c>
      <c r="E8" s="24">
        <v>71.47</v>
      </c>
      <c r="F8" s="24">
        <v>4.66</v>
      </c>
      <c r="G8" s="24">
        <v>0</v>
      </c>
      <c r="H8" s="24">
        <v>0</v>
      </c>
      <c r="I8" s="24">
        <v>0</v>
      </c>
      <c r="J8" s="24">
        <v>0</v>
      </c>
    </row>
    <row r="9" ht="30" customHeight="1" spans="1:10">
      <c r="A9" s="24" t="s">
        <v>379</v>
      </c>
      <c r="B9" s="24">
        <f>B7-B8</f>
        <v>44.24</v>
      </c>
      <c r="C9" s="24">
        <f t="shared" ref="C9:J9" si="2">C7-C8</f>
        <v>34.53</v>
      </c>
      <c r="D9" s="24">
        <f t="shared" si="2"/>
        <v>1.59</v>
      </c>
      <c r="E9" s="24">
        <f t="shared" si="2"/>
        <v>8.12</v>
      </c>
      <c r="F9" s="24">
        <f t="shared" si="2"/>
        <v>0</v>
      </c>
      <c r="G9" s="24">
        <f t="shared" si="2"/>
        <v>0</v>
      </c>
      <c r="H9" s="24">
        <f t="shared" si="2"/>
        <v>0</v>
      </c>
      <c r="I9" s="24">
        <f t="shared" si="2"/>
        <v>0</v>
      </c>
      <c r="J9" s="24">
        <f t="shared" si="2"/>
        <v>0</v>
      </c>
    </row>
  </sheetData>
  <mergeCells count="2">
    <mergeCell ref="A1:J1"/>
    <mergeCell ref="A2:J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4"/>
  <sheetViews>
    <sheetView workbookViewId="0">
      <selection activeCell="K30" sqref="K30"/>
    </sheetView>
  </sheetViews>
  <sheetFormatPr defaultColWidth="9" defaultRowHeight="13.5"/>
  <cols>
    <col min="4" max="4" width="7.88333333333333" customWidth="1"/>
    <col min="8" max="8" width="11.6666666666667" customWidth="1"/>
    <col min="9" max="9" width="13.8833333333333" customWidth="1"/>
    <col min="11" max="11" width="11.6666666666667" customWidth="1"/>
    <col min="15" max="15" width="10.8833333333333" customWidth="1"/>
    <col min="19" max="19" width="18" customWidth="1"/>
    <col min="23" max="23" width="12" customWidth="1"/>
    <col min="26" max="26" width="14.4416666666667" customWidth="1"/>
    <col min="30" max="31" width="10.8833333333333" customWidth="1"/>
  </cols>
  <sheetData>
    <row r="1" ht="18.6" customHeight="1" spans="1:32">
      <c r="A1" s="1" t="s">
        <v>380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ht="18.6" customHeight="1" spans="1:32">
      <c r="A2" s="71" t="s">
        <v>381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</row>
    <row r="3" ht="15.6" customHeight="1" spans="1:32">
      <c r="A3" s="34" t="s">
        <v>382</v>
      </c>
      <c r="B3" s="3" t="s">
        <v>383</v>
      </c>
      <c r="C3" s="3" t="s">
        <v>384</v>
      </c>
      <c r="D3" s="3"/>
      <c r="E3" s="3"/>
      <c r="F3" s="3"/>
      <c r="G3" s="3"/>
      <c r="H3" s="3"/>
      <c r="I3" s="3"/>
      <c r="J3" s="3"/>
      <c r="K3" s="3"/>
      <c r="L3" s="3" t="s">
        <v>385</v>
      </c>
      <c r="M3" s="3"/>
      <c r="N3" s="3"/>
      <c r="O3" s="3" t="s">
        <v>386</v>
      </c>
      <c r="P3" s="3"/>
      <c r="Q3" s="3"/>
      <c r="R3" s="3"/>
      <c r="S3" s="3" t="s">
        <v>387</v>
      </c>
      <c r="T3" s="3"/>
      <c r="U3" s="3"/>
      <c r="V3" s="3"/>
      <c r="W3" s="3" t="s">
        <v>388</v>
      </c>
      <c r="X3" s="3"/>
      <c r="Y3" s="3"/>
      <c r="Z3" s="3"/>
      <c r="AA3" s="3" t="s">
        <v>389</v>
      </c>
      <c r="AB3" s="3"/>
      <c r="AC3" s="3" t="s">
        <v>390</v>
      </c>
      <c r="AD3" s="3"/>
      <c r="AE3" s="3" t="s">
        <v>391</v>
      </c>
      <c r="AF3" s="3" t="s">
        <v>392</v>
      </c>
    </row>
    <row r="4" ht="15.6" customHeight="1" spans="1:32">
      <c r="A4" s="34"/>
      <c r="B4" s="3"/>
      <c r="C4" s="3" t="s">
        <v>393</v>
      </c>
      <c r="D4" s="3" t="s">
        <v>394</v>
      </c>
      <c r="E4" s="3" t="s">
        <v>395</v>
      </c>
      <c r="F4" s="3" t="s">
        <v>396</v>
      </c>
      <c r="G4" s="3" t="s">
        <v>397</v>
      </c>
      <c r="H4" s="3" t="s">
        <v>398</v>
      </c>
      <c r="I4" s="3" t="s">
        <v>12</v>
      </c>
      <c r="J4" s="3" t="s">
        <v>399</v>
      </c>
      <c r="K4" s="3" t="s">
        <v>400</v>
      </c>
      <c r="L4" s="3" t="s">
        <v>401</v>
      </c>
      <c r="M4" s="3" t="s">
        <v>402</v>
      </c>
      <c r="N4" s="3"/>
      <c r="O4" s="3" t="s">
        <v>403</v>
      </c>
      <c r="P4" s="3" t="s">
        <v>404</v>
      </c>
      <c r="Q4" s="3" t="s">
        <v>405</v>
      </c>
      <c r="R4" s="3" t="s">
        <v>406</v>
      </c>
      <c r="S4" s="3" t="s">
        <v>6</v>
      </c>
      <c r="T4" s="3" t="s">
        <v>407</v>
      </c>
      <c r="U4" s="3" t="s">
        <v>408</v>
      </c>
      <c r="V4" s="3" t="s">
        <v>409</v>
      </c>
      <c r="W4" s="3" t="s">
        <v>410</v>
      </c>
      <c r="X4" s="3" t="s">
        <v>411</v>
      </c>
      <c r="Y4" s="3" t="s">
        <v>412</v>
      </c>
      <c r="Z4" s="3" t="s">
        <v>413</v>
      </c>
      <c r="AA4" s="3" t="s">
        <v>414</v>
      </c>
      <c r="AB4" s="3" t="s">
        <v>415</v>
      </c>
      <c r="AC4" s="3" t="s">
        <v>416</v>
      </c>
      <c r="AD4" s="3" t="s">
        <v>417</v>
      </c>
      <c r="AE4" s="3"/>
      <c r="AF4" s="3"/>
    </row>
    <row r="5" ht="28.5" spans="1:32">
      <c r="A5" s="34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 t="s">
        <v>418</v>
      </c>
      <c r="N5" s="3" t="s">
        <v>419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ht="30" customHeight="1" spans="1:32">
      <c r="A6" s="72">
        <f>-1</f>
        <v>-1</v>
      </c>
      <c r="B6" s="20">
        <f>A6-1</f>
        <v>-2</v>
      </c>
      <c r="C6" s="20">
        <f t="shared" ref="C6:AF6" si="0">B6-1</f>
        <v>-3</v>
      </c>
      <c r="D6" s="20">
        <f t="shared" si="0"/>
        <v>-4</v>
      </c>
      <c r="E6" s="20">
        <f t="shared" si="0"/>
        <v>-5</v>
      </c>
      <c r="F6" s="20">
        <f t="shared" si="0"/>
        <v>-6</v>
      </c>
      <c r="G6" s="20">
        <f t="shared" si="0"/>
        <v>-7</v>
      </c>
      <c r="H6" s="20">
        <f t="shared" si="0"/>
        <v>-8</v>
      </c>
      <c r="I6" s="20">
        <f t="shared" si="0"/>
        <v>-9</v>
      </c>
      <c r="J6" s="20">
        <f t="shared" si="0"/>
        <v>-10</v>
      </c>
      <c r="K6" s="20">
        <f t="shared" si="0"/>
        <v>-11</v>
      </c>
      <c r="L6" s="20">
        <f t="shared" si="0"/>
        <v>-12</v>
      </c>
      <c r="M6" s="20">
        <f t="shared" si="0"/>
        <v>-13</v>
      </c>
      <c r="N6" s="20">
        <f t="shared" si="0"/>
        <v>-14</v>
      </c>
      <c r="O6" s="20">
        <f t="shared" si="0"/>
        <v>-15</v>
      </c>
      <c r="P6" s="20">
        <f t="shared" si="0"/>
        <v>-16</v>
      </c>
      <c r="Q6" s="20">
        <f t="shared" si="0"/>
        <v>-17</v>
      </c>
      <c r="R6" s="20">
        <f t="shared" si="0"/>
        <v>-18</v>
      </c>
      <c r="S6" s="20">
        <f t="shared" si="0"/>
        <v>-19</v>
      </c>
      <c r="T6" s="20">
        <f t="shared" si="0"/>
        <v>-20</v>
      </c>
      <c r="U6" s="20">
        <f t="shared" si="0"/>
        <v>-21</v>
      </c>
      <c r="V6" s="20">
        <f t="shared" si="0"/>
        <v>-22</v>
      </c>
      <c r="W6" s="20">
        <f t="shared" si="0"/>
        <v>-23</v>
      </c>
      <c r="X6" s="20">
        <f t="shared" si="0"/>
        <v>-24</v>
      </c>
      <c r="Y6" s="20">
        <f t="shared" si="0"/>
        <v>-25</v>
      </c>
      <c r="Z6" s="20">
        <f t="shared" si="0"/>
        <v>-26</v>
      </c>
      <c r="AA6" s="20">
        <f t="shared" si="0"/>
        <v>-27</v>
      </c>
      <c r="AB6" s="20">
        <f t="shared" si="0"/>
        <v>-28</v>
      </c>
      <c r="AC6" s="20">
        <f t="shared" si="0"/>
        <v>-29</v>
      </c>
      <c r="AD6" s="20">
        <f t="shared" si="0"/>
        <v>-30</v>
      </c>
      <c r="AE6" s="20">
        <f t="shared" si="0"/>
        <v>-31</v>
      </c>
      <c r="AF6" s="20">
        <f t="shared" si="0"/>
        <v>-32</v>
      </c>
    </row>
    <row r="7" ht="54" spans="1:32">
      <c r="A7" s="73" t="s">
        <v>420</v>
      </c>
      <c r="B7" s="20">
        <v>1</v>
      </c>
      <c r="C7" s="21" t="s">
        <v>421</v>
      </c>
      <c r="D7" s="19" t="s">
        <v>422</v>
      </c>
      <c r="E7" s="19" t="s">
        <v>423</v>
      </c>
      <c r="F7" s="19" t="s">
        <v>424</v>
      </c>
      <c r="G7" s="19" t="s">
        <v>425</v>
      </c>
      <c r="H7" s="74">
        <v>44421</v>
      </c>
      <c r="I7" s="27" t="s">
        <v>426</v>
      </c>
      <c r="J7" s="27" t="s">
        <v>427</v>
      </c>
      <c r="K7" s="74">
        <v>44421</v>
      </c>
      <c r="L7" s="83">
        <v>8.12</v>
      </c>
      <c r="M7" s="83">
        <v>8.12</v>
      </c>
      <c r="N7" s="83">
        <v>0</v>
      </c>
      <c r="O7" s="60" t="s">
        <v>27</v>
      </c>
      <c r="P7" s="20"/>
      <c r="Q7" s="20"/>
      <c r="R7" s="20"/>
      <c r="S7" s="60" t="s">
        <v>17</v>
      </c>
      <c r="T7" s="60">
        <v>1.2</v>
      </c>
      <c r="U7" s="60">
        <v>10</v>
      </c>
      <c r="V7" s="60">
        <v>30</v>
      </c>
      <c r="W7" s="27" t="s">
        <v>428</v>
      </c>
      <c r="X7" s="27">
        <v>260</v>
      </c>
      <c r="Y7" s="27" t="s">
        <v>429</v>
      </c>
      <c r="Z7" s="60">
        <f>ROUND(L7*400,2)</f>
        <v>3248</v>
      </c>
      <c r="AA7" s="27" t="s">
        <v>430</v>
      </c>
      <c r="AB7" s="27" t="s">
        <v>431</v>
      </c>
      <c r="AC7" s="27" t="s">
        <v>432</v>
      </c>
      <c r="AD7" s="3">
        <v>0</v>
      </c>
      <c r="AE7" s="3" t="s">
        <v>433</v>
      </c>
      <c r="AF7" s="27" t="s">
        <v>434</v>
      </c>
    </row>
    <row r="8" ht="15.75" spans="1:32">
      <c r="A8" s="19" t="s">
        <v>357</v>
      </c>
      <c r="B8" s="19"/>
      <c r="C8" s="20"/>
      <c r="D8" s="20"/>
      <c r="E8" s="20"/>
      <c r="F8" s="20"/>
      <c r="G8" s="20"/>
      <c r="H8" s="20"/>
      <c r="I8" s="20"/>
      <c r="J8" s="20"/>
      <c r="K8" s="20"/>
      <c r="L8" s="80">
        <f>L7</f>
        <v>8.12</v>
      </c>
      <c r="M8" s="80">
        <f t="shared" ref="M8:N8" si="1">M7</f>
        <v>8.12</v>
      </c>
      <c r="N8" s="80">
        <f t="shared" si="1"/>
        <v>0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80">
        <f>Z7</f>
        <v>3248</v>
      </c>
      <c r="AA8" s="20"/>
      <c r="AB8" s="20"/>
      <c r="AC8" s="20"/>
      <c r="AD8" s="20"/>
      <c r="AE8" s="20"/>
      <c r="AF8" s="20"/>
    </row>
    <row r="9" ht="40.5" spans="1:32">
      <c r="A9" s="75" t="s">
        <v>435</v>
      </c>
      <c r="B9" s="25">
        <v>1</v>
      </c>
      <c r="C9" s="21" t="s">
        <v>436</v>
      </c>
      <c r="D9" s="21"/>
      <c r="E9" s="19" t="s">
        <v>437</v>
      </c>
      <c r="F9" s="19" t="str">
        <f>'表4.1 计划年度国有建设用地供应计划明细表'!D5</f>
        <v>月田镇月田村</v>
      </c>
      <c r="G9" s="3" t="s">
        <v>425</v>
      </c>
      <c r="H9" s="74">
        <v>43195</v>
      </c>
      <c r="I9" s="27" t="str">
        <f>'表4.1 计划年度国有建设用地供应计划明细表'!K5</f>
        <v>未取得批文</v>
      </c>
      <c r="J9" s="27" t="s">
        <v>427</v>
      </c>
      <c r="K9" s="84">
        <v>45077</v>
      </c>
      <c r="L9" s="83">
        <v>7.89</v>
      </c>
      <c r="M9" s="83">
        <v>7.89</v>
      </c>
      <c r="N9" s="60">
        <f>L9-M9</f>
        <v>0</v>
      </c>
      <c r="O9" s="60" t="s">
        <v>27</v>
      </c>
      <c r="P9" s="60"/>
      <c r="Q9" s="60"/>
      <c r="R9" s="60"/>
      <c r="S9" s="60" t="str">
        <f>'表4.1 计划年度国有建设用地供应计划明细表'!E5</f>
        <v>商服用地</v>
      </c>
      <c r="T9" s="60">
        <v>2.65</v>
      </c>
      <c r="U9" s="60">
        <v>35</v>
      </c>
      <c r="V9" s="60">
        <v>30</v>
      </c>
      <c r="W9" s="27">
        <v>5</v>
      </c>
      <c r="X9" s="89">
        <v>1590</v>
      </c>
      <c r="Y9" s="27" t="s">
        <v>429</v>
      </c>
      <c r="Z9" s="60">
        <v>17752.5</v>
      </c>
      <c r="AA9" s="27" t="s">
        <v>438</v>
      </c>
      <c r="AB9" s="27" t="s">
        <v>431</v>
      </c>
      <c r="AC9" s="27" t="s">
        <v>432</v>
      </c>
      <c r="AD9" s="3">
        <v>0</v>
      </c>
      <c r="AE9" s="3" t="s">
        <v>433</v>
      </c>
      <c r="AF9" s="27" t="str">
        <f>'表4.1 计划年度国有建设用地供应计划明细表'!L5</f>
        <v>岳阳县土地储备中心</v>
      </c>
    </row>
    <row r="10" ht="78.6" customHeight="1" spans="1:32">
      <c r="A10" s="76"/>
      <c r="B10" s="25">
        <v>2</v>
      </c>
      <c r="C10" s="21" t="s">
        <v>439</v>
      </c>
      <c r="D10" s="21"/>
      <c r="E10" s="19" t="s">
        <v>440</v>
      </c>
      <c r="F10" s="19" t="str">
        <f>'表4.1 计划年度国有建设用地供应计划明细表'!D6</f>
        <v>张谷英镇</v>
      </c>
      <c r="G10" s="3" t="s">
        <v>425</v>
      </c>
      <c r="H10" s="74">
        <v>43644</v>
      </c>
      <c r="I10" s="27" t="str">
        <f>'表4.1 计划年度国有建设用地供应计划明细表'!K6</f>
        <v>未取得批文</v>
      </c>
      <c r="J10" s="27" t="s">
        <v>427</v>
      </c>
      <c r="K10" s="84">
        <v>45077</v>
      </c>
      <c r="L10" s="83">
        <v>14.2</v>
      </c>
      <c r="M10" s="83">
        <v>14.2</v>
      </c>
      <c r="N10" s="60">
        <f t="shared" ref="N10:N32" si="2">L10-M10</f>
        <v>0</v>
      </c>
      <c r="O10" s="60" t="s">
        <v>27</v>
      </c>
      <c r="P10" s="60"/>
      <c r="Q10" s="60"/>
      <c r="R10" s="60"/>
      <c r="S10" s="60" t="str">
        <f>'表4.1 计划年度国有建设用地供应计划明细表'!E6</f>
        <v>商服用地</v>
      </c>
      <c r="T10" s="60">
        <v>2.5</v>
      </c>
      <c r="U10" s="60">
        <v>35</v>
      </c>
      <c r="V10" s="60">
        <v>30</v>
      </c>
      <c r="W10" s="27">
        <v>5</v>
      </c>
      <c r="X10" s="27">
        <v>1020</v>
      </c>
      <c r="Y10" s="27" t="s">
        <v>429</v>
      </c>
      <c r="Z10" s="60">
        <v>31950</v>
      </c>
      <c r="AA10" s="27" t="s">
        <v>438</v>
      </c>
      <c r="AB10" s="27" t="s">
        <v>431</v>
      </c>
      <c r="AC10" s="27" t="s">
        <v>432</v>
      </c>
      <c r="AD10" s="3">
        <v>0</v>
      </c>
      <c r="AE10" s="3" t="s">
        <v>433</v>
      </c>
      <c r="AF10" s="27" t="str">
        <f>'表4.1 计划年度国有建设用地供应计划明细表'!L6</f>
        <v>岳阳县土地储备中心</v>
      </c>
    </row>
    <row r="11" ht="40.5" spans="1:32">
      <c r="A11" s="76"/>
      <c r="B11" s="25">
        <v>3</v>
      </c>
      <c r="C11" s="21" t="s">
        <v>441</v>
      </c>
      <c r="D11" s="21"/>
      <c r="E11" s="21" t="s">
        <v>442</v>
      </c>
      <c r="F11" s="19" t="str">
        <f>'表4.1 计划年度国有建设用地供应计划明细表'!D7</f>
        <v>新开镇新开村</v>
      </c>
      <c r="G11" s="3" t="s">
        <v>425</v>
      </c>
      <c r="H11" s="74">
        <v>44369</v>
      </c>
      <c r="I11" s="27" t="str">
        <f>'表4.1 计划年度国有建设用地供应计划明细表'!K7</f>
        <v>（2019）政国土挂字第265号</v>
      </c>
      <c r="J11" s="27" t="s">
        <v>427</v>
      </c>
      <c r="K11" s="84">
        <v>45077</v>
      </c>
      <c r="L11" s="83">
        <v>11.84</v>
      </c>
      <c r="M11" s="83">
        <f>L11</f>
        <v>11.84</v>
      </c>
      <c r="N11" s="60">
        <f t="shared" si="2"/>
        <v>0</v>
      </c>
      <c r="O11" s="60" t="s">
        <v>27</v>
      </c>
      <c r="P11" s="60"/>
      <c r="Q11" s="60"/>
      <c r="R11" s="60"/>
      <c r="S11" s="60" t="str">
        <f>'表4.1 计划年度国有建设用地供应计划明细表'!E7</f>
        <v>商服用地</v>
      </c>
      <c r="T11" s="60">
        <v>2.5</v>
      </c>
      <c r="U11" s="60">
        <v>35</v>
      </c>
      <c r="V11" s="60">
        <v>30</v>
      </c>
      <c r="W11" s="27">
        <v>6</v>
      </c>
      <c r="X11" s="27">
        <v>750</v>
      </c>
      <c r="Y11" s="27" t="s">
        <v>429</v>
      </c>
      <c r="Z11" s="60">
        <v>14208</v>
      </c>
      <c r="AA11" s="27" t="s">
        <v>438</v>
      </c>
      <c r="AB11" s="27" t="s">
        <v>431</v>
      </c>
      <c r="AC11" s="27" t="s">
        <v>432</v>
      </c>
      <c r="AD11" s="3">
        <v>0</v>
      </c>
      <c r="AE11" s="3" t="s">
        <v>433</v>
      </c>
      <c r="AF11" s="27" t="str">
        <f>'表4.1 计划年度国有建设用地供应计划明细表'!L7</f>
        <v>岳阳县土地储备中心</v>
      </c>
    </row>
    <row r="12" ht="40.5" spans="1:32">
      <c r="A12" s="76"/>
      <c r="B12" s="25">
        <v>4</v>
      </c>
      <c r="C12" s="21" t="s">
        <v>443</v>
      </c>
      <c r="D12" s="21"/>
      <c r="E12" s="19" t="s">
        <v>444</v>
      </c>
      <c r="F12" s="19" t="str">
        <f>'表4.1 计划年度国有建设用地供应计划明细表'!D8</f>
        <v>新开镇新开村</v>
      </c>
      <c r="G12" s="3" t="s">
        <v>425</v>
      </c>
      <c r="H12" s="74"/>
      <c r="I12" s="27" t="str">
        <f>'表4.1 计划年度国有建设用地供应计划明细表'!K8</f>
        <v>未取得批文</v>
      </c>
      <c r="J12" s="85" t="s">
        <v>445</v>
      </c>
      <c r="K12" s="86">
        <v>45077</v>
      </c>
      <c r="L12" s="83">
        <v>3.3</v>
      </c>
      <c r="M12" s="83">
        <v>0</v>
      </c>
      <c r="N12" s="60">
        <f t="shared" si="2"/>
        <v>3.3</v>
      </c>
      <c r="O12" s="60" t="s">
        <v>27</v>
      </c>
      <c r="P12" s="60"/>
      <c r="Q12" s="60"/>
      <c r="R12" s="60"/>
      <c r="S12" s="60" t="str">
        <f>'表4.1 计划年度国有建设用地供应计划明细表'!E8</f>
        <v>商服用地</v>
      </c>
      <c r="T12" s="60">
        <v>1.5</v>
      </c>
      <c r="U12" s="60">
        <v>35</v>
      </c>
      <c r="V12" s="60">
        <v>30</v>
      </c>
      <c r="W12" s="27">
        <v>6</v>
      </c>
      <c r="X12" s="27">
        <v>1010</v>
      </c>
      <c r="Y12" s="27" t="s">
        <v>429</v>
      </c>
      <c r="Z12" s="60">
        <v>3960</v>
      </c>
      <c r="AA12" s="27" t="s">
        <v>446</v>
      </c>
      <c r="AB12" s="27" t="s">
        <v>431</v>
      </c>
      <c r="AC12" s="27" t="s">
        <v>432</v>
      </c>
      <c r="AD12" s="3">
        <v>0</v>
      </c>
      <c r="AE12" s="3" t="s">
        <v>433</v>
      </c>
      <c r="AF12" s="27" t="str">
        <f>'表4.1 计划年度国有建设用地供应计划明细表'!L8</f>
        <v>岳阳县土地储备中心</v>
      </c>
    </row>
    <row r="13" ht="54" spans="1:32">
      <c r="A13" s="76"/>
      <c r="B13" s="25">
        <v>5</v>
      </c>
      <c r="C13" s="21" t="s">
        <v>447</v>
      </c>
      <c r="D13" s="21"/>
      <c r="E13" s="19" t="s">
        <v>448</v>
      </c>
      <c r="F13" s="19" t="str">
        <f>'表4.1 计划年度国有建设用地供应计划明细表'!D9</f>
        <v>新开镇新开村</v>
      </c>
      <c r="G13" s="3" t="s">
        <v>425</v>
      </c>
      <c r="H13" s="74"/>
      <c r="I13" s="27" t="str">
        <f>'表4.1 计划年度国有建设用地供应计划明细表'!K9</f>
        <v>YXTCC2021203</v>
      </c>
      <c r="J13" s="27" t="s">
        <v>427</v>
      </c>
      <c r="K13" s="84">
        <v>45169</v>
      </c>
      <c r="L13" s="83">
        <v>1.33</v>
      </c>
      <c r="M13" s="83">
        <v>1.33</v>
      </c>
      <c r="N13" s="60">
        <f t="shared" si="2"/>
        <v>0</v>
      </c>
      <c r="O13" s="60" t="s">
        <v>27</v>
      </c>
      <c r="P13" s="60"/>
      <c r="Q13" s="60"/>
      <c r="R13" s="60"/>
      <c r="S13" s="60" t="s">
        <v>18</v>
      </c>
      <c r="T13" s="60">
        <v>1.5</v>
      </c>
      <c r="U13" s="60">
        <v>40</v>
      </c>
      <c r="V13" s="60">
        <v>30</v>
      </c>
      <c r="W13" s="27">
        <v>6</v>
      </c>
      <c r="X13" s="27">
        <v>510</v>
      </c>
      <c r="Y13" s="27" t="s">
        <v>429</v>
      </c>
      <c r="Z13" s="60">
        <v>957.6</v>
      </c>
      <c r="AA13" s="27" t="s">
        <v>430</v>
      </c>
      <c r="AB13" s="27" t="s">
        <v>431</v>
      </c>
      <c r="AC13" s="27" t="s">
        <v>432</v>
      </c>
      <c r="AD13" s="3">
        <v>0</v>
      </c>
      <c r="AE13" s="3" t="s">
        <v>433</v>
      </c>
      <c r="AF13" s="27" t="str">
        <f>'表4.1 计划年度国有建设用地供应计划明细表'!L9</f>
        <v>岳阳县土地储备中心</v>
      </c>
    </row>
    <row r="14" ht="54" spans="1:32">
      <c r="A14" s="76"/>
      <c r="B14" s="25">
        <v>6</v>
      </c>
      <c r="C14" s="21" t="s">
        <v>449</v>
      </c>
      <c r="D14" s="21"/>
      <c r="E14" s="19" t="s">
        <v>450</v>
      </c>
      <c r="F14" s="19" t="str">
        <f>'表4.1 计划年度国有建设用地供应计划明细表'!D10</f>
        <v>新墙镇高桥村</v>
      </c>
      <c r="G14" s="3" t="s">
        <v>425</v>
      </c>
      <c r="H14" s="74"/>
      <c r="I14" s="27" t="str">
        <f>'表4.1 计划年度国有建设用地供应计划明细表'!K10</f>
        <v>政国土字（2012）884号</v>
      </c>
      <c r="J14" s="27" t="s">
        <v>427</v>
      </c>
      <c r="K14" s="84">
        <v>45169</v>
      </c>
      <c r="L14" s="83">
        <v>6</v>
      </c>
      <c r="M14" s="83">
        <v>6</v>
      </c>
      <c r="N14" s="60">
        <f t="shared" si="2"/>
        <v>0</v>
      </c>
      <c r="O14" s="60" t="s">
        <v>27</v>
      </c>
      <c r="P14" s="60"/>
      <c r="Q14" s="60"/>
      <c r="R14" s="60"/>
      <c r="S14" s="60" t="s">
        <v>17</v>
      </c>
      <c r="T14" s="60">
        <v>1.2</v>
      </c>
      <c r="U14" s="60">
        <v>10</v>
      </c>
      <c r="V14" s="60">
        <v>30</v>
      </c>
      <c r="W14" s="27" t="s">
        <v>428</v>
      </c>
      <c r="X14" s="27">
        <v>260</v>
      </c>
      <c r="Y14" s="27" t="s">
        <v>429</v>
      </c>
      <c r="Z14" s="60">
        <v>2520</v>
      </c>
      <c r="AA14" s="27" t="s">
        <v>430</v>
      </c>
      <c r="AB14" s="27" t="s">
        <v>431</v>
      </c>
      <c r="AC14" s="27" t="s">
        <v>432</v>
      </c>
      <c r="AD14" s="3">
        <v>0</v>
      </c>
      <c r="AE14" s="3" t="s">
        <v>433</v>
      </c>
      <c r="AF14" s="27" t="str">
        <f>'表4.1 计划年度国有建设用地供应计划明细表'!L10</f>
        <v>岳阳县土地储备中心</v>
      </c>
    </row>
    <row r="15" ht="54" spans="1:32">
      <c r="A15" s="76"/>
      <c r="B15" s="25">
        <v>7</v>
      </c>
      <c r="C15" s="21" t="s">
        <v>451</v>
      </c>
      <c r="D15" s="21"/>
      <c r="E15" s="27" t="s">
        <v>452</v>
      </c>
      <c r="F15" s="19" t="str">
        <f>'表4.1 计划年度国有建设用地供应计划明细表'!D11</f>
        <v>新开镇新开村</v>
      </c>
      <c r="G15" s="3" t="s">
        <v>425</v>
      </c>
      <c r="H15" s="74"/>
      <c r="I15" s="27" t="str">
        <f>'表4.1 计划年度国有建设用地供应计划明细表'!K11</f>
        <v>（2022）政国土字第334号</v>
      </c>
      <c r="J15" s="27" t="s">
        <v>427</v>
      </c>
      <c r="K15" s="84">
        <v>44957</v>
      </c>
      <c r="L15" s="83">
        <v>23.6</v>
      </c>
      <c r="M15" s="83">
        <v>23.6</v>
      </c>
      <c r="N15" s="60">
        <f t="shared" si="2"/>
        <v>0</v>
      </c>
      <c r="O15" s="60" t="s">
        <v>27</v>
      </c>
      <c r="P15" s="60"/>
      <c r="Q15" s="60"/>
      <c r="R15" s="60"/>
      <c r="S15" s="60" t="s">
        <v>17</v>
      </c>
      <c r="T15" s="60">
        <v>1.2</v>
      </c>
      <c r="U15" s="60">
        <v>10</v>
      </c>
      <c r="V15" s="60">
        <v>30</v>
      </c>
      <c r="W15" s="27" t="s">
        <v>428</v>
      </c>
      <c r="X15" s="27">
        <v>260</v>
      </c>
      <c r="Y15" s="27" t="s">
        <v>429</v>
      </c>
      <c r="Z15" s="60">
        <v>9440</v>
      </c>
      <c r="AA15" s="27" t="s">
        <v>430</v>
      </c>
      <c r="AB15" s="27" t="s">
        <v>431</v>
      </c>
      <c r="AC15" s="27" t="s">
        <v>432</v>
      </c>
      <c r="AD15" s="3">
        <v>0</v>
      </c>
      <c r="AE15" s="3" t="s">
        <v>433</v>
      </c>
      <c r="AF15" s="27" t="str">
        <f>'表4.1 计划年度国有建设用地供应计划明细表'!L11</f>
        <v>岳阳县土地储备中心</v>
      </c>
    </row>
    <row r="16" ht="54" spans="1:32">
      <c r="A16" s="76"/>
      <c r="B16" s="25">
        <v>8</v>
      </c>
      <c r="C16" s="21" t="s">
        <v>453</v>
      </c>
      <c r="D16" s="21"/>
      <c r="E16" s="19" t="s">
        <v>454</v>
      </c>
      <c r="F16" s="19" t="str">
        <f>'表4.1 计划年度国有建设用地供应计划明细表'!D12</f>
        <v>麻塘畔湖新村</v>
      </c>
      <c r="G16" s="3" t="s">
        <v>425</v>
      </c>
      <c r="H16" s="74">
        <v>44555</v>
      </c>
      <c r="I16" s="27" t="str">
        <f>'表4.1 计划年度国有建设用地供应计划明细表'!K12</f>
        <v>未取得批文</v>
      </c>
      <c r="J16" s="27" t="s">
        <v>427</v>
      </c>
      <c r="K16" s="84">
        <v>44957</v>
      </c>
      <c r="L16" s="83">
        <v>1.87</v>
      </c>
      <c r="M16" s="83">
        <v>1.87</v>
      </c>
      <c r="N16" s="60">
        <f t="shared" si="2"/>
        <v>0</v>
      </c>
      <c r="O16" s="60" t="s">
        <v>27</v>
      </c>
      <c r="P16" s="60"/>
      <c r="Q16" s="60"/>
      <c r="R16" s="60"/>
      <c r="S16" s="60" t="s">
        <v>17</v>
      </c>
      <c r="T16" s="60">
        <v>1.2</v>
      </c>
      <c r="U16" s="60">
        <v>10</v>
      </c>
      <c r="V16" s="60">
        <v>30</v>
      </c>
      <c r="W16" s="27" t="s">
        <v>428</v>
      </c>
      <c r="X16" s="27">
        <v>260</v>
      </c>
      <c r="Y16" s="27" t="s">
        <v>429</v>
      </c>
      <c r="Z16" s="60">
        <v>748</v>
      </c>
      <c r="AA16" s="27" t="s">
        <v>430</v>
      </c>
      <c r="AB16" s="27" t="s">
        <v>431</v>
      </c>
      <c r="AC16" s="27" t="s">
        <v>432</v>
      </c>
      <c r="AD16" s="3">
        <v>0</v>
      </c>
      <c r="AE16" s="3" t="s">
        <v>433</v>
      </c>
      <c r="AF16" s="27" t="str">
        <f>'表4.1 计划年度国有建设用地供应计划明细表'!L12</f>
        <v>岳阳县土地储备中心</v>
      </c>
    </row>
    <row r="17" ht="60" spans="1:32">
      <c r="A17" s="76"/>
      <c r="B17" s="25">
        <v>9</v>
      </c>
      <c r="C17" s="21" t="s">
        <v>455</v>
      </c>
      <c r="D17" s="21"/>
      <c r="E17" s="19" t="s">
        <v>456</v>
      </c>
      <c r="F17" s="19" t="str">
        <f>'表4.1 计划年度国有建设用地供应计划明细表'!D13</f>
        <v>麻塘洞庭村</v>
      </c>
      <c r="G17" s="3" t="s">
        <v>425</v>
      </c>
      <c r="H17" s="74"/>
      <c r="I17" s="27" t="str">
        <f>'表4.1 计划年度国有建设用地供应计划明细表'!K13</f>
        <v>未取得批文</v>
      </c>
      <c r="J17" s="27" t="s">
        <v>427</v>
      </c>
      <c r="K17" s="84">
        <v>45230</v>
      </c>
      <c r="L17" s="83">
        <v>1.67</v>
      </c>
      <c r="M17" s="83">
        <v>1.67</v>
      </c>
      <c r="N17" s="60">
        <f t="shared" si="2"/>
        <v>0</v>
      </c>
      <c r="O17" s="60" t="s">
        <v>27</v>
      </c>
      <c r="P17" s="60"/>
      <c r="Q17" s="60"/>
      <c r="R17" s="60"/>
      <c r="S17" s="60" t="s">
        <v>17</v>
      </c>
      <c r="T17" s="60">
        <v>1.2</v>
      </c>
      <c r="U17" s="60">
        <v>10</v>
      </c>
      <c r="V17" s="60">
        <v>30</v>
      </c>
      <c r="W17" s="27" t="s">
        <v>428</v>
      </c>
      <c r="X17" s="27">
        <v>260</v>
      </c>
      <c r="Y17" s="27" t="s">
        <v>429</v>
      </c>
      <c r="Z17" s="60">
        <v>668</v>
      </c>
      <c r="AA17" s="27" t="s">
        <v>430</v>
      </c>
      <c r="AB17" s="27" t="s">
        <v>431</v>
      </c>
      <c r="AC17" s="27" t="s">
        <v>432</v>
      </c>
      <c r="AD17" s="3">
        <v>0</v>
      </c>
      <c r="AE17" s="3" t="s">
        <v>433</v>
      </c>
      <c r="AF17" s="27" t="str">
        <f>'表4.1 计划年度国有建设用地供应计划明细表'!L13</f>
        <v>岳阳县土地储备中心</v>
      </c>
    </row>
    <row r="18" ht="54" spans="1:32">
      <c r="A18" s="76"/>
      <c r="B18" s="25">
        <v>10</v>
      </c>
      <c r="C18" s="27" t="s">
        <v>457</v>
      </c>
      <c r="D18" s="27"/>
      <c r="E18" s="19" t="s">
        <v>458</v>
      </c>
      <c r="F18" s="19" t="str">
        <f>'表4.1 计划年度国有建设用地供应计划明细表'!D14</f>
        <v>公田集镇</v>
      </c>
      <c r="G18" s="3" t="s">
        <v>425</v>
      </c>
      <c r="H18" s="74"/>
      <c r="I18" s="27" t="str">
        <f>'表4.1 计划年度国有建设用地供应计划明细表'!K14</f>
        <v>未取得批文</v>
      </c>
      <c r="J18" s="27" t="s">
        <v>427</v>
      </c>
      <c r="K18" s="84">
        <v>45230</v>
      </c>
      <c r="L18" s="83">
        <v>3.33</v>
      </c>
      <c r="M18" s="83">
        <v>3.33</v>
      </c>
      <c r="N18" s="60">
        <f t="shared" si="2"/>
        <v>0</v>
      </c>
      <c r="O18" s="60" t="s">
        <v>27</v>
      </c>
      <c r="P18" s="60"/>
      <c r="Q18" s="60"/>
      <c r="R18" s="60"/>
      <c r="S18" s="60" t="s">
        <v>17</v>
      </c>
      <c r="T18" s="60">
        <v>1.2</v>
      </c>
      <c r="U18" s="60">
        <v>10</v>
      </c>
      <c r="V18" s="60">
        <v>30</v>
      </c>
      <c r="W18" s="27" t="s">
        <v>428</v>
      </c>
      <c r="X18" s="27">
        <v>260</v>
      </c>
      <c r="Y18" s="27" t="s">
        <v>429</v>
      </c>
      <c r="Z18" s="60">
        <v>1332</v>
      </c>
      <c r="AA18" s="27" t="s">
        <v>430</v>
      </c>
      <c r="AB18" s="27" t="s">
        <v>431</v>
      </c>
      <c r="AC18" s="27" t="s">
        <v>432</v>
      </c>
      <c r="AD18" s="3">
        <v>0</v>
      </c>
      <c r="AE18" s="3" t="s">
        <v>433</v>
      </c>
      <c r="AF18" s="27" t="str">
        <f>'表4.1 计划年度国有建设用地供应计划明细表'!L14</f>
        <v>岳阳县土地储备中心</v>
      </c>
    </row>
    <row r="19" ht="54" spans="1:32">
      <c r="A19" s="76"/>
      <c r="B19" s="25">
        <v>11</v>
      </c>
      <c r="C19" s="27" t="s">
        <v>459</v>
      </c>
      <c r="D19" s="27"/>
      <c r="E19" s="77" t="s">
        <v>460</v>
      </c>
      <c r="F19" s="19" t="str">
        <f>'表4.1 计划年度国有建设用地供应计划明细表'!D15</f>
        <v>步仙镇狮山社区</v>
      </c>
      <c r="G19" s="3" t="s">
        <v>425</v>
      </c>
      <c r="H19" s="74"/>
      <c r="I19" s="27" t="str">
        <f>'表4.1 计划年度国有建设用地供应计划明细表'!K15</f>
        <v>未取得批文</v>
      </c>
      <c r="J19" s="27" t="s">
        <v>427</v>
      </c>
      <c r="K19" s="84">
        <v>45230</v>
      </c>
      <c r="L19" s="83">
        <v>1.67</v>
      </c>
      <c r="M19" s="83">
        <v>1.67</v>
      </c>
      <c r="N19" s="60">
        <f t="shared" si="2"/>
        <v>0</v>
      </c>
      <c r="O19" s="60" t="s">
        <v>27</v>
      </c>
      <c r="P19" s="60"/>
      <c r="Q19" s="60"/>
      <c r="R19" s="60"/>
      <c r="S19" s="60" t="s">
        <v>17</v>
      </c>
      <c r="T19" s="60">
        <v>1.2</v>
      </c>
      <c r="U19" s="60">
        <v>10</v>
      </c>
      <c r="V19" s="60">
        <v>30</v>
      </c>
      <c r="W19" s="27" t="s">
        <v>428</v>
      </c>
      <c r="X19" s="27">
        <v>260</v>
      </c>
      <c r="Y19" s="27" t="s">
        <v>429</v>
      </c>
      <c r="Z19" s="60">
        <v>668</v>
      </c>
      <c r="AA19" s="27" t="s">
        <v>430</v>
      </c>
      <c r="AB19" s="27" t="s">
        <v>431</v>
      </c>
      <c r="AC19" s="27" t="s">
        <v>432</v>
      </c>
      <c r="AD19" s="3">
        <v>0</v>
      </c>
      <c r="AE19" s="3" t="s">
        <v>433</v>
      </c>
      <c r="AF19" s="27" t="str">
        <f>'表4.1 计划年度国有建设用地供应计划明细表'!L15</f>
        <v>岳阳县土地储备中心</v>
      </c>
    </row>
    <row r="20" ht="54" spans="1:32">
      <c r="A20" s="76"/>
      <c r="B20" s="25">
        <v>12</v>
      </c>
      <c r="C20" s="27" t="s">
        <v>461</v>
      </c>
      <c r="D20" s="27"/>
      <c r="E20" s="77" t="s">
        <v>462</v>
      </c>
      <c r="F20" s="19" t="str">
        <f>'表4.1 计划年度国有建设用地供应计划明细表'!D16</f>
        <v>公田镇塘田村</v>
      </c>
      <c r="G20" s="3" t="s">
        <v>425</v>
      </c>
      <c r="H20" s="74"/>
      <c r="I20" s="27" t="str">
        <f>'表4.1 计划年度国有建设用地供应计划明细表'!K16</f>
        <v>未取得批文</v>
      </c>
      <c r="J20" s="27" t="s">
        <v>427</v>
      </c>
      <c r="K20" s="84">
        <v>45230</v>
      </c>
      <c r="L20" s="83">
        <v>26.67</v>
      </c>
      <c r="M20" s="83">
        <v>26.67</v>
      </c>
      <c r="N20" s="60">
        <f t="shared" si="2"/>
        <v>0</v>
      </c>
      <c r="O20" s="60" t="s">
        <v>27</v>
      </c>
      <c r="P20" s="60"/>
      <c r="Q20" s="60"/>
      <c r="R20" s="60"/>
      <c r="S20" s="60" t="s">
        <v>17</v>
      </c>
      <c r="T20" s="60">
        <v>1.2</v>
      </c>
      <c r="U20" s="60">
        <v>10</v>
      </c>
      <c r="V20" s="60">
        <v>30</v>
      </c>
      <c r="W20" s="27" t="s">
        <v>428</v>
      </c>
      <c r="X20" s="27">
        <v>260</v>
      </c>
      <c r="Y20" s="27" t="s">
        <v>429</v>
      </c>
      <c r="Z20" s="60">
        <v>10668</v>
      </c>
      <c r="AA20" s="27" t="s">
        <v>430</v>
      </c>
      <c r="AB20" s="27" t="s">
        <v>431</v>
      </c>
      <c r="AC20" s="27" t="s">
        <v>432</v>
      </c>
      <c r="AD20" s="3">
        <v>0</v>
      </c>
      <c r="AE20" s="3" t="s">
        <v>433</v>
      </c>
      <c r="AF20" s="27" t="str">
        <f>'表4.1 计划年度国有建设用地供应计划明细表'!L16</f>
        <v>岳阳县土地储备中心</v>
      </c>
    </row>
    <row r="21" ht="69" spans="1:32">
      <c r="A21" s="76"/>
      <c r="B21" s="25">
        <v>13</v>
      </c>
      <c r="C21" s="27" t="s">
        <v>463</v>
      </c>
      <c r="D21" s="27"/>
      <c r="E21" s="77" t="s">
        <v>464</v>
      </c>
      <c r="F21" s="19" t="str">
        <f>'表4.1 计划年度国有建设用地供应计划明细表'!D17</f>
        <v>麻塘金垅村</v>
      </c>
      <c r="G21" s="3" t="s">
        <v>425</v>
      </c>
      <c r="H21" s="74"/>
      <c r="I21" s="27" t="str">
        <f>'表4.1 计划年度国有建设用地供应计划明细表'!K17</f>
        <v>未取得批文</v>
      </c>
      <c r="J21" s="27" t="s">
        <v>427</v>
      </c>
      <c r="K21" s="84">
        <v>45230</v>
      </c>
      <c r="L21" s="83">
        <v>3.33</v>
      </c>
      <c r="M21" s="77">
        <v>3.33</v>
      </c>
      <c r="N21" s="60">
        <f t="shared" si="2"/>
        <v>0</v>
      </c>
      <c r="O21" s="60" t="s">
        <v>27</v>
      </c>
      <c r="P21" s="60"/>
      <c r="Q21" s="60"/>
      <c r="R21" s="60"/>
      <c r="S21" s="60" t="s">
        <v>17</v>
      </c>
      <c r="T21" s="60">
        <v>1.2</v>
      </c>
      <c r="U21" s="60">
        <v>10</v>
      </c>
      <c r="V21" s="60">
        <v>30</v>
      </c>
      <c r="W21" s="27" t="s">
        <v>428</v>
      </c>
      <c r="X21" s="27">
        <v>260</v>
      </c>
      <c r="Y21" s="27" t="s">
        <v>429</v>
      </c>
      <c r="Z21" s="60">
        <v>1332</v>
      </c>
      <c r="AA21" s="27" t="s">
        <v>430</v>
      </c>
      <c r="AB21" s="27" t="s">
        <v>431</v>
      </c>
      <c r="AC21" s="27" t="s">
        <v>432</v>
      </c>
      <c r="AD21" s="3">
        <v>0</v>
      </c>
      <c r="AE21" s="3" t="s">
        <v>433</v>
      </c>
      <c r="AF21" s="27" t="str">
        <f>'表4.1 计划年度国有建设用地供应计划明细表'!L17</f>
        <v>岳阳县土地储备中心</v>
      </c>
    </row>
    <row r="22" ht="60" spans="1:32">
      <c r="A22" s="76"/>
      <c r="B22" s="25">
        <v>14</v>
      </c>
      <c r="C22" s="27" t="s">
        <v>465</v>
      </c>
      <c r="D22" s="27"/>
      <c r="E22" s="77" t="s">
        <v>466</v>
      </c>
      <c r="F22" s="19" t="str">
        <f>'表4.1 计划年度国有建设用地供应计划明细表'!D19</f>
        <v>荣家湾镇荣湾湖村、街赵村、欣荣村、向阳居委会</v>
      </c>
      <c r="G22" s="3" t="s">
        <v>425</v>
      </c>
      <c r="H22" s="74"/>
      <c r="I22" s="27" t="str">
        <f>'表4.1 计划年度国有建设用地供应计划明细表'!K19</f>
        <v>未取得批文</v>
      </c>
      <c r="J22" s="27" t="s">
        <v>427</v>
      </c>
      <c r="K22" s="84">
        <v>45230</v>
      </c>
      <c r="L22" s="83">
        <v>3.33</v>
      </c>
      <c r="M22" s="77">
        <v>3.33</v>
      </c>
      <c r="N22" s="60">
        <f t="shared" si="2"/>
        <v>0</v>
      </c>
      <c r="O22" s="60" t="s">
        <v>27</v>
      </c>
      <c r="P22" s="60"/>
      <c r="Q22" s="60"/>
      <c r="R22" s="60"/>
      <c r="S22" s="60" t="s">
        <v>17</v>
      </c>
      <c r="T22" s="60">
        <v>1.2</v>
      </c>
      <c r="U22" s="60">
        <v>10</v>
      </c>
      <c r="V22" s="60">
        <v>30</v>
      </c>
      <c r="W22" s="27" t="s">
        <v>428</v>
      </c>
      <c r="X22" s="27">
        <v>260</v>
      </c>
      <c r="Y22" s="27" t="s">
        <v>429</v>
      </c>
      <c r="Z22" s="60">
        <v>1332</v>
      </c>
      <c r="AA22" s="27" t="s">
        <v>430</v>
      </c>
      <c r="AB22" s="27" t="s">
        <v>431</v>
      </c>
      <c r="AC22" s="27" t="s">
        <v>432</v>
      </c>
      <c r="AD22" s="3">
        <v>0</v>
      </c>
      <c r="AE22" s="3" t="s">
        <v>433</v>
      </c>
      <c r="AF22" s="27" t="str">
        <f>'表4.1 计划年度国有建设用地供应计划明细表'!L19</f>
        <v>岳阳县土地储备中心</v>
      </c>
    </row>
    <row r="23" ht="54" spans="1:32">
      <c r="A23" s="76"/>
      <c r="B23" s="25">
        <v>15</v>
      </c>
      <c r="C23" s="21" t="s">
        <v>467</v>
      </c>
      <c r="D23" s="21"/>
      <c r="E23" s="77" t="s">
        <v>468</v>
      </c>
      <c r="F23" s="19" t="str">
        <f>'表4.1 计划年度国有建设用地供应计划明细表'!D20</f>
        <v>新墙镇高桥村</v>
      </c>
      <c r="G23" s="3" t="s">
        <v>425</v>
      </c>
      <c r="H23" s="74"/>
      <c r="I23" s="27" t="str">
        <f>'表4.1 计划年度国有建设用地供应计划明细表'!K20</f>
        <v>未取得批文</v>
      </c>
      <c r="J23" s="27" t="s">
        <v>427</v>
      </c>
      <c r="K23" s="84">
        <v>45291</v>
      </c>
      <c r="L23" s="83">
        <v>5.07</v>
      </c>
      <c r="M23" s="77">
        <v>5.07</v>
      </c>
      <c r="N23" s="60">
        <f t="shared" si="2"/>
        <v>0</v>
      </c>
      <c r="O23" s="60" t="s">
        <v>27</v>
      </c>
      <c r="P23" s="60"/>
      <c r="Q23" s="60"/>
      <c r="R23" s="60"/>
      <c r="S23" s="60" t="str">
        <f>'表4.1 计划年度国有建设用地供应计划明细表'!E20</f>
        <v>住宅用地</v>
      </c>
      <c r="T23" s="60">
        <v>2.5</v>
      </c>
      <c r="U23" s="60">
        <v>35</v>
      </c>
      <c r="V23" s="60">
        <v>30</v>
      </c>
      <c r="W23" s="27">
        <v>6</v>
      </c>
      <c r="X23" s="89">
        <v>1150</v>
      </c>
      <c r="Y23" s="27" t="s">
        <v>429</v>
      </c>
      <c r="Z23" s="60">
        <v>11407.5</v>
      </c>
      <c r="AA23" s="27" t="s">
        <v>430</v>
      </c>
      <c r="AB23" s="27" t="s">
        <v>431</v>
      </c>
      <c r="AC23" s="27" t="s">
        <v>432</v>
      </c>
      <c r="AD23" s="3">
        <v>0</v>
      </c>
      <c r="AE23" s="3" t="s">
        <v>433</v>
      </c>
      <c r="AF23" s="27" t="str">
        <f>'表4.1 计划年度国有建设用地供应计划明细表'!L20</f>
        <v>岳阳县土地储备中心</v>
      </c>
    </row>
    <row r="24" ht="54" spans="1:32">
      <c r="A24" s="76"/>
      <c r="B24" s="25">
        <v>16</v>
      </c>
      <c r="C24" s="21" t="s">
        <v>469</v>
      </c>
      <c r="D24" s="21"/>
      <c r="E24" s="19" t="s">
        <v>470</v>
      </c>
      <c r="F24" s="19" t="str">
        <f>'表4.1 计划年度国有建设用地供应计划明细表'!D21</f>
        <v>新开镇新开村</v>
      </c>
      <c r="G24" s="3" t="s">
        <v>425</v>
      </c>
      <c r="H24" s="78"/>
      <c r="I24" s="27" t="str">
        <f>'表4.1 计划年度国有建设用地供应计划明细表'!K21</f>
        <v>（2020）政国土挂字第256号</v>
      </c>
      <c r="J24" s="27" t="s">
        <v>427</v>
      </c>
      <c r="K24" s="84">
        <v>45169</v>
      </c>
      <c r="L24" s="83">
        <v>4</v>
      </c>
      <c r="M24" s="83">
        <v>4</v>
      </c>
      <c r="N24" s="60">
        <f t="shared" si="2"/>
        <v>0</v>
      </c>
      <c r="O24" s="60" t="s">
        <v>27</v>
      </c>
      <c r="P24" s="60"/>
      <c r="Q24" s="60"/>
      <c r="R24" s="60"/>
      <c r="S24" s="60" t="str">
        <f>'表4.1 计划年度国有建设用地供应计划明细表'!E21</f>
        <v>住宅用地</v>
      </c>
      <c r="T24" s="60">
        <v>2.5</v>
      </c>
      <c r="U24" s="60">
        <v>35</v>
      </c>
      <c r="V24" s="60">
        <v>30</v>
      </c>
      <c r="W24" s="27">
        <v>6</v>
      </c>
      <c r="X24" s="27">
        <v>730</v>
      </c>
      <c r="Y24" s="27" t="s">
        <v>429</v>
      </c>
      <c r="Z24" s="60">
        <v>4800</v>
      </c>
      <c r="AA24" s="27" t="s">
        <v>430</v>
      </c>
      <c r="AB24" s="27" t="s">
        <v>431</v>
      </c>
      <c r="AC24" s="27" t="s">
        <v>432</v>
      </c>
      <c r="AD24" s="3">
        <v>0</v>
      </c>
      <c r="AE24" s="3" t="s">
        <v>433</v>
      </c>
      <c r="AF24" s="27" t="str">
        <f>'表4.1 计划年度国有建设用地供应计划明细表'!L21</f>
        <v>岳阳县土地储备中心</v>
      </c>
    </row>
    <row r="25" ht="54" spans="1:32">
      <c r="A25" s="76"/>
      <c r="B25" s="25">
        <v>17</v>
      </c>
      <c r="C25" s="21" t="s">
        <v>471</v>
      </c>
      <c r="D25" s="21"/>
      <c r="E25" s="19" t="str">
        <f>'表4.1 计划年度国有建设用地供应计划明细表'!C22</f>
        <v>保障性住房用地</v>
      </c>
      <c r="F25" s="19" t="str">
        <f>'表4.1 计划年度国有建设用地供应计划明细表'!D22</f>
        <v>荣家湾镇</v>
      </c>
      <c r="G25" s="3" t="s">
        <v>425</v>
      </c>
      <c r="H25" s="78"/>
      <c r="I25" s="27" t="str">
        <f>'表4.1 计划年度国有建设用地供应计划明细表'!K22</f>
        <v>未取得批文</v>
      </c>
      <c r="J25" s="85" t="s">
        <v>445</v>
      </c>
      <c r="K25" s="86">
        <v>44957</v>
      </c>
      <c r="L25" s="83">
        <v>3.33</v>
      </c>
      <c r="M25" s="77">
        <v>0</v>
      </c>
      <c r="N25" s="83">
        <f t="shared" si="2"/>
        <v>3.33</v>
      </c>
      <c r="O25" s="60" t="s">
        <v>27</v>
      </c>
      <c r="P25" s="83"/>
      <c r="Q25" s="83"/>
      <c r="R25" s="83"/>
      <c r="S25" s="90" t="s">
        <v>15</v>
      </c>
      <c r="T25" s="83">
        <v>2.5</v>
      </c>
      <c r="U25" s="60">
        <v>35</v>
      </c>
      <c r="V25" s="60">
        <v>30</v>
      </c>
      <c r="W25" s="27">
        <v>5</v>
      </c>
      <c r="X25" s="89">
        <v>1620</v>
      </c>
      <c r="Y25" s="27" t="s">
        <v>429</v>
      </c>
      <c r="Z25" s="60">
        <v>6327</v>
      </c>
      <c r="AA25" s="27" t="s">
        <v>430</v>
      </c>
      <c r="AB25" s="27" t="s">
        <v>431</v>
      </c>
      <c r="AC25" s="27" t="s">
        <v>432</v>
      </c>
      <c r="AD25" s="3">
        <v>0</v>
      </c>
      <c r="AE25" s="3" t="s">
        <v>433</v>
      </c>
      <c r="AF25" s="27" t="str">
        <f>'表4.1 计划年度国有建设用地供应计划明细表'!L22</f>
        <v>岳阳县土地储备中心</v>
      </c>
    </row>
    <row r="26" ht="54" spans="1:32">
      <c r="A26" s="76"/>
      <c r="B26" s="25">
        <v>18</v>
      </c>
      <c r="C26" s="21" t="s">
        <v>472</v>
      </c>
      <c r="D26" s="21"/>
      <c r="E26" s="19" t="str">
        <f>'表4.1 计划年度国有建设用地供应计划明细表'!C23</f>
        <v>新开龙湾片区康养项目</v>
      </c>
      <c r="F26" s="19" t="str">
        <f>'表4.1 计划年度国有建设用地供应计划明细表'!D23</f>
        <v>新开镇龙湾村</v>
      </c>
      <c r="G26" s="3" t="s">
        <v>425</v>
      </c>
      <c r="H26" s="78"/>
      <c r="I26" s="27" t="str">
        <f>'表4.1 计划年度国有建设用地供应计划明细表'!K23</f>
        <v>未取得批文</v>
      </c>
      <c r="J26" s="27" t="s">
        <v>427</v>
      </c>
      <c r="K26" s="84">
        <v>44957</v>
      </c>
      <c r="L26" s="83">
        <v>10</v>
      </c>
      <c r="M26" s="77">
        <v>10</v>
      </c>
      <c r="N26" s="83">
        <f t="shared" si="2"/>
        <v>0</v>
      </c>
      <c r="O26" s="60" t="s">
        <v>27</v>
      </c>
      <c r="P26" s="83"/>
      <c r="Q26" s="83"/>
      <c r="R26" s="83"/>
      <c r="S26" s="90" t="s">
        <v>15</v>
      </c>
      <c r="T26" s="83">
        <v>2.5</v>
      </c>
      <c r="U26" s="60">
        <v>35</v>
      </c>
      <c r="V26" s="60">
        <v>30</v>
      </c>
      <c r="W26" s="27">
        <v>5</v>
      </c>
      <c r="X26" s="89">
        <v>1590</v>
      </c>
      <c r="Y26" s="27" t="s">
        <v>429</v>
      </c>
      <c r="Z26" s="60">
        <v>18000</v>
      </c>
      <c r="AA26" s="27" t="s">
        <v>430</v>
      </c>
      <c r="AB26" s="27" t="s">
        <v>431</v>
      </c>
      <c r="AC26" s="27" t="s">
        <v>432</v>
      </c>
      <c r="AD26" s="3">
        <v>0</v>
      </c>
      <c r="AE26" s="3" t="s">
        <v>433</v>
      </c>
      <c r="AF26" s="27" t="str">
        <f>'表4.1 计划年度国有建设用地供应计划明细表'!L23</f>
        <v>岳阳县土地储备中心</v>
      </c>
    </row>
    <row r="27" ht="54" spans="1:32">
      <c r="A27" s="76"/>
      <c r="B27" s="25">
        <v>19</v>
      </c>
      <c r="C27" s="21" t="s">
        <v>473</v>
      </c>
      <c r="D27" s="21"/>
      <c r="E27" s="19" t="str">
        <f>'表4.1 计划年度国有建设用地供应计划明细表'!C24</f>
        <v>新开龙湾片区项目</v>
      </c>
      <c r="F27" s="19" t="str">
        <f>'表4.1 计划年度国有建设用地供应计划明细表'!D24</f>
        <v>新开镇龙湾村、共和村</v>
      </c>
      <c r="G27" s="3" t="s">
        <v>425</v>
      </c>
      <c r="H27" s="78"/>
      <c r="I27" s="27" t="s">
        <v>474</v>
      </c>
      <c r="J27" s="27" t="s">
        <v>427</v>
      </c>
      <c r="K27" s="84">
        <v>45016</v>
      </c>
      <c r="L27" s="83">
        <v>3.33</v>
      </c>
      <c r="M27" s="77">
        <v>3.33</v>
      </c>
      <c r="N27" s="83">
        <f t="shared" si="2"/>
        <v>0</v>
      </c>
      <c r="O27" s="60" t="s">
        <v>27</v>
      </c>
      <c r="P27" s="83"/>
      <c r="Q27" s="83"/>
      <c r="R27" s="83"/>
      <c r="S27" s="90" t="s">
        <v>18</v>
      </c>
      <c r="T27" s="83">
        <v>0.8</v>
      </c>
      <c r="U27" s="83">
        <v>40</v>
      </c>
      <c r="V27" s="60">
        <v>30</v>
      </c>
      <c r="W27" s="27">
        <v>6</v>
      </c>
      <c r="X27" s="27">
        <v>730</v>
      </c>
      <c r="Y27" s="27" t="s">
        <v>429</v>
      </c>
      <c r="Z27" s="60">
        <v>4995</v>
      </c>
      <c r="AA27" s="27" t="s">
        <v>430</v>
      </c>
      <c r="AB27" s="27" t="s">
        <v>431</v>
      </c>
      <c r="AC27" s="27" t="s">
        <v>432</v>
      </c>
      <c r="AD27" s="3">
        <v>0</v>
      </c>
      <c r="AE27" s="3" t="s">
        <v>433</v>
      </c>
      <c r="AF27" s="27" t="str">
        <f>'表4.1 计划年度国有建设用地供应计划明细表'!L24</f>
        <v>岳阳县土地储备中心</v>
      </c>
    </row>
    <row r="28" ht="54" spans="1:32">
      <c r="A28" s="76"/>
      <c r="B28" s="25">
        <v>20</v>
      </c>
      <c r="C28" s="21" t="s">
        <v>475</v>
      </c>
      <c r="D28" s="21"/>
      <c r="E28" s="19" t="s">
        <v>476</v>
      </c>
      <c r="F28" s="19" t="s">
        <v>477</v>
      </c>
      <c r="G28" s="3" t="s">
        <v>425</v>
      </c>
      <c r="H28" s="74"/>
      <c r="I28" s="27" t="s">
        <v>474</v>
      </c>
      <c r="J28" s="27" t="s">
        <v>427</v>
      </c>
      <c r="K28" s="84">
        <v>45291</v>
      </c>
      <c r="L28" s="77">
        <v>1.59</v>
      </c>
      <c r="M28" s="77">
        <f>L28</f>
        <v>1.59</v>
      </c>
      <c r="N28" s="83">
        <f t="shared" si="2"/>
        <v>0</v>
      </c>
      <c r="O28" s="60" t="s">
        <v>27</v>
      </c>
      <c r="P28" s="83"/>
      <c r="Q28" s="83"/>
      <c r="R28" s="83"/>
      <c r="S28" s="90" t="s">
        <v>16</v>
      </c>
      <c r="T28" s="83">
        <v>2.5</v>
      </c>
      <c r="U28" s="60">
        <v>35</v>
      </c>
      <c r="V28" s="60">
        <v>30</v>
      </c>
      <c r="W28" s="27">
        <v>6</v>
      </c>
      <c r="X28" s="27">
        <v>750</v>
      </c>
      <c r="Y28" s="27" t="s">
        <v>429</v>
      </c>
      <c r="Z28" s="60">
        <v>1908</v>
      </c>
      <c r="AA28" s="27" t="s">
        <v>430</v>
      </c>
      <c r="AB28" s="27" t="s">
        <v>431</v>
      </c>
      <c r="AC28" s="27" t="s">
        <v>432</v>
      </c>
      <c r="AD28" s="3">
        <v>0</v>
      </c>
      <c r="AE28" s="3" t="s">
        <v>433</v>
      </c>
      <c r="AF28" s="27" t="str">
        <f>'表4.1 计划年度国有建设用地供应计划明细表'!L25</f>
        <v>岳阳县土地储备中心</v>
      </c>
    </row>
    <row r="29" s="69" customFormat="1" ht="54" spans="1:32">
      <c r="A29" s="76"/>
      <c r="B29" s="25">
        <v>21</v>
      </c>
      <c r="C29" s="21" t="s">
        <v>478</v>
      </c>
      <c r="D29" s="21"/>
      <c r="E29" s="19" t="s">
        <v>479</v>
      </c>
      <c r="F29" s="19" t="str">
        <f>'表4.1 计划年度国有建设用地供应计划明细表'!D23</f>
        <v>新开镇龙湾村</v>
      </c>
      <c r="G29" s="3" t="s">
        <v>425</v>
      </c>
      <c r="H29" s="74"/>
      <c r="I29" s="27" t="s">
        <v>474</v>
      </c>
      <c r="J29" s="27" t="s">
        <v>427</v>
      </c>
      <c r="K29" s="84">
        <v>45291</v>
      </c>
      <c r="L29" s="77">
        <v>33.33</v>
      </c>
      <c r="M29" s="77">
        <f t="shared" ref="M29:M32" si="3">L29</f>
        <v>33.33</v>
      </c>
      <c r="N29" s="83">
        <f t="shared" si="2"/>
        <v>0</v>
      </c>
      <c r="O29" s="60" t="s">
        <v>27</v>
      </c>
      <c r="P29" s="83"/>
      <c r="Q29" s="83"/>
      <c r="R29" s="83"/>
      <c r="S29" s="90" t="s">
        <v>15</v>
      </c>
      <c r="T29" s="83">
        <v>1.5</v>
      </c>
      <c r="U29" s="83">
        <v>40</v>
      </c>
      <c r="V29" s="60">
        <v>30</v>
      </c>
      <c r="W29" s="27">
        <v>5</v>
      </c>
      <c r="X29" s="89">
        <v>1590</v>
      </c>
      <c r="Y29" s="27" t="s">
        <v>429</v>
      </c>
      <c r="Z29" s="60">
        <f>ROUND(L29*2200,2)</f>
        <v>73326</v>
      </c>
      <c r="AA29" s="27" t="s">
        <v>430</v>
      </c>
      <c r="AB29" s="27" t="s">
        <v>431</v>
      </c>
      <c r="AC29" s="27" t="s">
        <v>432</v>
      </c>
      <c r="AD29" s="3">
        <v>0</v>
      </c>
      <c r="AE29" s="3" t="s">
        <v>433</v>
      </c>
      <c r="AF29" s="27" t="str">
        <f>'表4.1 计划年度国有建设用地供应计划明细表'!L26</f>
        <v>岳阳县土地储备中心</v>
      </c>
    </row>
    <row r="30" s="69" customFormat="1" ht="54" spans="1:32">
      <c r="A30" s="76"/>
      <c r="B30" s="25">
        <v>22</v>
      </c>
      <c r="C30" s="21" t="s">
        <v>480</v>
      </c>
      <c r="D30" s="21"/>
      <c r="E30" s="19" t="s">
        <v>481</v>
      </c>
      <c r="F30" s="19" t="s">
        <v>477</v>
      </c>
      <c r="G30" s="3" t="s">
        <v>425</v>
      </c>
      <c r="H30" s="74"/>
      <c r="I30" s="27" t="s">
        <v>474</v>
      </c>
      <c r="J30" s="27" t="s">
        <v>427</v>
      </c>
      <c r="K30" s="84">
        <v>45291</v>
      </c>
      <c r="L30" s="77">
        <v>1.2</v>
      </c>
      <c r="M30" s="77">
        <f t="shared" si="3"/>
        <v>1.2</v>
      </c>
      <c r="N30" s="83">
        <f t="shared" si="2"/>
        <v>0</v>
      </c>
      <c r="O30" s="60" t="s">
        <v>27</v>
      </c>
      <c r="P30" s="83"/>
      <c r="Q30" s="83"/>
      <c r="R30" s="83"/>
      <c r="S30" s="90" t="s">
        <v>15</v>
      </c>
      <c r="T30" s="83">
        <v>1.5</v>
      </c>
      <c r="U30" s="83">
        <v>40</v>
      </c>
      <c r="V30" s="60">
        <v>30</v>
      </c>
      <c r="W30" s="27">
        <v>5</v>
      </c>
      <c r="X30" s="89">
        <v>1590</v>
      </c>
      <c r="Y30" s="27" t="s">
        <v>429</v>
      </c>
      <c r="Z30" s="60">
        <f>ROUND(L30*2200,2)</f>
        <v>2640</v>
      </c>
      <c r="AA30" s="27" t="s">
        <v>430</v>
      </c>
      <c r="AB30" s="27" t="s">
        <v>431</v>
      </c>
      <c r="AC30" s="27" t="s">
        <v>432</v>
      </c>
      <c r="AD30" s="3">
        <v>0</v>
      </c>
      <c r="AE30" s="3" t="s">
        <v>433</v>
      </c>
      <c r="AF30" s="27" t="s">
        <v>30</v>
      </c>
    </row>
    <row r="31" ht="54" spans="1:32">
      <c r="A31" s="76"/>
      <c r="B31" s="25">
        <v>23</v>
      </c>
      <c r="C31" s="21" t="s">
        <v>482</v>
      </c>
      <c r="D31" s="21"/>
      <c r="E31" s="19" t="s">
        <v>483</v>
      </c>
      <c r="F31" s="19" t="str">
        <f>'表4.1 计划年度国有建设用地供应计划明细表'!D25</f>
        <v>新开镇新开村</v>
      </c>
      <c r="G31" s="3" t="s">
        <v>425</v>
      </c>
      <c r="H31" s="74"/>
      <c r="I31" s="27" t="s">
        <v>474</v>
      </c>
      <c r="J31" s="27" t="s">
        <v>427</v>
      </c>
      <c r="K31" s="84">
        <v>45291</v>
      </c>
      <c r="L31" s="77">
        <v>1.2</v>
      </c>
      <c r="M31" s="77">
        <f t="shared" si="3"/>
        <v>1.2</v>
      </c>
      <c r="N31" s="83">
        <f t="shared" si="2"/>
        <v>0</v>
      </c>
      <c r="O31" s="60" t="s">
        <v>27</v>
      </c>
      <c r="P31" s="83"/>
      <c r="Q31" s="83"/>
      <c r="R31" s="83"/>
      <c r="S31" s="27" t="s">
        <v>15</v>
      </c>
      <c r="T31" s="83">
        <v>1.2</v>
      </c>
      <c r="U31" s="60">
        <v>35</v>
      </c>
      <c r="V31" s="60">
        <v>30</v>
      </c>
      <c r="W31" s="27">
        <v>6</v>
      </c>
      <c r="X31" s="27">
        <v>750</v>
      </c>
      <c r="Y31" s="27" t="s">
        <v>429</v>
      </c>
      <c r="Z31" s="60">
        <v>1440</v>
      </c>
      <c r="AA31" s="27" t="s">
        <v>430</v>
      </c>
      <c r="AB31" s="27" t="s">
        <v>431</v>
      </c>
      <c r="AC31" s="27" t="s">
        <v>432</v>
      </c>
      <c r="AD31" s="3">
        <v>0</v>
      </c>
      <c r="AE31" s="3" t="s">
        <v>433</v>
      </c>
      <c r="AF31" s="27" t="s">
        <v>30</v>
      </c>
    </row>
    <row r="32" ht="54" spans="1:32">
      <c r="A32" s="76"/>
      <c r="B32" s="25">
        <v>24</v>
      </c>
      <c r="C32" s="21" t="s">
        <v>484</v>
      </c>
      <c r="D32" s="21"/>
      <c r="E32" s="19" t="s">
        <v>485</v>
      </c>
      <c r="F32" s="19" t="str">
        <f>'表4.1 计划年度国有建设用地供应计划明细表'!D26</f>
        <v>新开镇新开村</v>
      </c>
      <c r="G32" s="3" t="s">
        <v>425</v>
      </c>
      <c r="H32" s="74"/>
      <c r="I32" s="27" t="s">
        <v>474</v>
      </c>
      <c r="J32" s="27" t="s">
        <v>427</v>
      </c>
      <c r="K32" s="84">
        <v>45291</v>
      </c>
      <c r="L32" s="77">
        <v>1.33</v>
      </c>
      <c r="M32" s="77">
        <f t="shared" si="3"/>
        <v>1.33</v>
      </c>
      <c r="N32" s="83">
        <f t="shared" si="2"/>
        <v>0</v>
      </c>
      <c r="O32" s="60" t="s">
        <v>27</v>
      </c>
      <c r="P32" s="83"/>
      <c r="Q32" s="83"/>
      <c r="R32" s="83"/>
      <c r="S32" s="27" t="s">
        <v>15</v>
      </c>
      <c r="T32" s="83">
        <v>2.5</v>
      </c>
      <c r="U32" s="60">
        <v>35</v>
      </c>
      <c r="V32" s="60">
        <v>30</v>
      </c>
      <c r="W32" s="27">
        <v>5</v>
      </c>
      <c r="X32" s="89">
        <v>1590</v>
      </c>
      <c r="Y32" s="27" t="s">
        <v>429</v>
      </c>
      <c r="Z32" s="60">
        <v>3325</v>
      </c>
      <c r="AA32" s="27" t="s">
        <v>430</v>
      </c>
      <c r="AB32" s="27" t="s">
        <v>431</v>
      </c>
      <c r="AC32" s="27" t="s">
        <v>432</v>
      </c>
      <c r="AD32" s="3">
        <v>0</v>
      </c>
      <c r="AE32" s="3" t="s">
        <v>433</v>
      </c>
      <c r="AF32" s="27" t="s">
        <v>30</v>
      </c>
    </row>
    <row r="33" ht="15.75" spans="1:32">
      <c r="A33" s="79"/>
      <c r="B33" s="28" t="s">
        <v>357</v>
      </c>
      <c r="C33" s="25"/>
      <c r="D33" s="25"/>
      <c r="E33" s="25"/>
      <c r="F33" s="25"/>
      <c r="G33" s="25"/>
      <c r="H33" s="80"/>
      <c r="I33" s="25"/>
      <c r="J33" s="25"/>
      <c r="K33" s="25"/>
      <c r="L33" s="80">
        <f>SUM(L9:L32)</f>
        <v>174.41</v>
      </c>
      <c r="M33" s="80">
        <f t="shared" ref="M33:N33" si="4">SUM(M9:M32)</f>
        <v>167.78</v>
      </c>
      <c r="N33" s="80">
        <f t="shared" si="4"/>
        <v>6.63</v>
      </c>
      <c r="O33" s="80"/>
      <c r="P33" s="80"/>
      <c r="Q33" s="80"/>
      <c r="R33" s="80"/>
      <c r="S33" s="80"/>
      <c r="T33" s="80"/>
      <c r="U33" s="80"/>
      <c r="V33" s="80"/>
      <c r="W33" s="25"/>
      <c r="X33" s="80"/>
      <c r="Y33" s="80"/>
      <c r="Z33" s="80">
        <f t="shared" ref="Z33" si="5">SUM(Z9:Z32)</f>
        <v>225704.6</v>
      </c>
      <c r="AA33" s="25"/>
      <c r="AB33" s="25"/>
      <c r="AC33" s="25"/>
      <c r="AD33" s="25"/>
      <c r="AE33" s="25"/>
      <c r="AF33" s="25"/>
    </row>
    <row r="34" s="70" customFormat="1" spans="1:32">
      <c r="A34" s="81" t="s">
        <v>351</v>
      </c>
      <c r="B34" s="81"/>
      <c r="C34" s="82"/>
      <c r="D34" s="82"/>
      <c r="E34" s="82"/>
      <c r="F34" s="82"/>
      <c r="G34" s="82"/>
      <c r="H34" s="82"/>
      <c r="I34" s="82"/>
      <c r="J34" s="82"/>
      <c r="K34" s="82"/>
      <c r="L34" s="87">
        <f>L33+L8</f>
        <v>182.53</v>
      </c>
      <c r="M34" s="87">
        <f t="shared" ref="M34:N34" si="6">M33+M8</f>
        <v>175.9</v>
      </c>
      <c r="N34" s="88">
        <f t="shared" si="6"/>
        <v>6.63</v>
      </c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7">
        <f>Z33+Z8</f>
        <v>228952.6</v>
      </c>
      <c r="AA34" s="82"/>
      <c r="AB34" s="82"/>
      <c r="AC34" s="82"/>
      <c r="AD34" s="82"/>
      <c r="AE34" s="82"/>
      <c r="AF34" s="82"/>
    </row>
  </sheetData>
  <autoFilter ref="A6:AF34">
    <extLst/>
  </autoFilter>
  <mergeCells count="43">
    <mergeCell ref="A1:AF1"/>
    <mergeCell ref="A2:AF2"/>
    <mergeCell ref="C3:I3"/>
    <mergeCell ref="L3:N3"/>
    <mergeCell ref="O3:R3"/>
    <mergeCell ref="S3:V3"/>
    <mergeCell ref="W3:Z3"/>
    <mergeCell ref="AA3:AB3"/>
    <mergeCell ref="AC3:AD3"/>
    <mergeCell ref="M4:N4"/>
    <mergeCell ref="A8:B8"/>
    <mergeCell ref="A34:B34"/>
    <mergeCell ref="A3:A5"/>
    <mergeCell ref="A9:A33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3:AE5"/>
    <mergeCell ref="AF3:AF5"/>
  </mergeCells>
  <pageMargins left="0.7" right="0.7" top="0.75" bottom="0.75" header="0.3" footer="0.3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opLeftCell="A25" workbookViewId="0">
      <selection activeCell="N32" sqref="N32:O32"/>
    </sheetView>
  </sheetViews>
  <sheetFormatPr defaultColWidth="9" defaultRowHeight="13.5"/>
  <cols>
    <col min="3" max="3" width="10.5583333333333" customWidth="1"/>
    <col min="4" max="4" width="24.1083333333333" customWidth="1"/>
    <col min="6" max="6" width="22" customWidth="1"/>
    <col min="7" max="7" width="12.1083333333333" customWidth="1"/>
    <col min="8" max="8" width="11.1083333333333" customWidth="1"/>
    <col min="9" max="9" width="10.775" customWidth="1"/>
    <col min="10" max="10" width="9.33333333333333" customWidth="1"/>
    <col min="12" max="12" width="10.8833333333333" customWidth="1"/>
    <col min="13" max="13" width="11.3333333333333" customWidth="1"/>
    <col min="16" max="16" width="11.4416666666667" customWidth="1"/>
  </cols>
  <sheetData>
    <row r="1" ht="18.75" spans="1:16">
      <c r="A1" s="1" t="s">
        <v>486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 t="s">
        <v>487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6.2" customHeight="1" spans="1:16">
      <c r="A3" s="3" t="s">
        <v>488</v>
      </c>
      <c r="B3" s="3" t="s">
        <v>383</v>
      </c>
      <c r="C3" s="3" t="s">
        <v>489</v>
      </c>
      <c r="D3" s="3"/>
      <c r="E3" s="3"/>
      <c r="F3" s="3"/>
      <c r="G3" s="3" t="s">
        <v>490</v>
      </c>
      <c r="H3" s="3"/>
      <c r="I3" s="3"/>
      <c r="J3" s="3"/>
      <c r="K3" s="3"/>
      <c r="L3" s="3" t="s">
        <v>491</v>
      </c>
      <c r="M3" s="3"/>
      <c r="N3" s="3"/>
      <c r="O3" s="3"/>
      <c r="P3" s="3" t="s">
        <v>492</v>
      </c>
    </row>
    <row r="4" ht="28.5" spans="1:16">
      <c r="A4" s="3"/>
      <c r="B4" s="3"/>
      <c r="C4" s="3" t="s">
        <v>393</v>
      </c>
      <c r="D4" s="3" t="s">
        <v>395</v>
      </c>
      <c r="E4" s="3" t="s">
        <v>493</v>
      </c>
      <c r="F4" s="3" t="s">
        <v>6</v>
      </c>
      <c r="G4" s="3" t="s">
        <v>357</v>
      </c>
      <c r="H4" s="3" t="s">
        <v>494</v>
      </c>
      <c r="I4" s="3" t="s">
        <v>495</v>
      </c>
      <c r="J4" s="3" t="s">
        <v>496</v>
      </c>
      <c r="K4" s="3" t="s">
        <v>497</v>
      </c>
      <c r="L4" s="3" t="s">
        <v>357</v>
      </c>
      <c r="M4" s="3" t="s">
        <v>498</v>
      </c>
      <c r="N4" s="3" t="s">
        <v>417</v>
      </c>
      <c r="O4" s="3" t="s">
        <v>499</v>
      </c>
      <c r="P4" s="3"/>
    </row>
    <row r="5" ht="30" customHeight="1" spans="1:16">
      <c r="A5" s="4">
        <v>-1</v>
      </c>
      <c r="B5" s="4">
        <f>A5-1</f>
        <v>-2</v>
      </c>
      <c r="C5" s="4">
        <f t="shared" ref="C5:P5" si="0">B5-1</f>
        <v>-3</v>
      </c>
      <c r="D5" s="4">
        <f t="shared" si="0"/>
        <v>-4</v>
      </c>
      <c r="E5" s="4">
        <f t="shared" si="0"/>
        <v>-5</v>
      </c>
      <c r="F5" s="4">
        <f t="shared" si="0"/>
        <v>-6</v>
      </c>
      <c r="G5" s="4">
        <f t="shared" si="0"/>
        <v>-7</v>
      </c>
      <c r="H5" s="4">
        <f t="shared" si="0"/>
        <v>-8</v>
      </c>
      <c r="I5" s="4">
        <f t="shared" si="0"/>
        <v>-9</v>
      </c>
      <c r="J5" s="4">
        <f t="shared" si="0"/>
        <v>-10</v>
      </c>
      <c r="K5" s="4">
        <f t="shared" si="0"/>
        <v>-11</v>
      </c>
      <c r="L5" s="4">
        <f t="shared" si="0"/>
        <v>-12</v>
      </c>
      <c r="M5" s="4">
        <f t="shared" si="0"/>
        <v>-13</v>
      </c>
      <c r="N5" s="4">
        <f t="shared" si="0"/>
        <v>-14</v>
      </c>
      <c r="O5" s="4">
        <f t="shared" si="0"/>
        <v>-15</v>
      </c>
      <c r="P5" s="4">
        <f t="shared" si="0"/>
        <v>-16</v>
      </c>
    </row>
    <row r="6" ht="30" customHeight="1" spans="1:16">
      <c r="A6" s="3" t="s">
        <v>500</v>
      </c>
      <c r="B6" s="5">
        <v>1</v>
      </c>
      <c r="C6" s="67" t="str">
        <f>'表7 计划年度拟入库储备地块信息统计表'!C7</f>
        <v>TC43062123025</v>
      </c>
      <c r="D6" s="67" t="str">
        <f>'表7 计划年度拟入库储备地块信息统计表'!E7</f>
        <v>2020年第一批次周转用地</v>
      </c>
      <c r="E6" s="5">
        <f>'表7 计划年度拟入库储备地块信息统计表'!L7</f>
        <v>8.12</v>
      </c>
      <c r="F6" s="5" t="str">
        <f>'表7 计划年度拟入库储备地块信息统计表'!S7</f>
        <v>工矿仓储用地</v>
      </c>
      <c r="G6" s="68">
        <f>SUM(H6:K6)</f>
        <v>3232.17</v>
      </c>
      <c r="H6" s="68">
        <f>'表7 计划年度拟入库储备地块信息统计表'!X7*'表7 计划年度拟入库储备地块信息统计表'!L7</f>
        <v>2111.2</v>
      </c>
      <c r="I6" s="68">
        <f>120*E6</f>
        <v>974.4</v>
      </c>
      <c r="J6" s="68">
        <f>ROUND((H6+I6)*0.0475,2)</f>
        <v>146.57</v>
      </c>
      <c r="K6" s="68">
        <v>0</v>
      </c>
      <c r="L6" s="68">
        <f>SUM(M6:O6)</f>
        <v>3248</v>
      </c>
      <c r="M6" s="68">
        <f>'表7 计划年度拟入库储备地块信息统计表'!Z7</f>
        <v>3248</v>
      </c>
      <c r="N6" s="68">
        <v>0</v>
      </c>
      <c r="O6" s="68">
        <v>0</v>
      </c>
      <c r="P6" s="7">
        <f t="shared" ref="P6:P27" si="1">L6-G6</f>
        <v>15.8300000000004</v>
      </c>
    </row>
    <row r="7" ht="30" customHeight="1" spans="1:16">
      <c r="A7" s="3"/>
      <c r="B7" s="3" t="s">
        <v>357</v>
      </c>
      <c r="C7" s="5"/>
      <c r="D7" s="5"/>
      <c r="E7" s="68">
        <f t="shared" ref="E7:P7" si="2">SUM(E6:E6)</f>
        <v>8.12</v>
      </c>
      <c r="F7" s="68"/>
      <c r="G7" s="68">
        <f t="shared" si="2"/>
        <v>3232.17</v>
      </c>
      <c r="H7" s="68">
        <f t="shared" si="2"/>
        <v>2111.2</v>
      </c>
      <c r="I7" s="68">
        <f t="shared" si="2"/>
        <v>974.4</v>
      </c>
      <c r="J7" s="68">
        <f t="shared" si="2"/>
        <v>146.57</v>
      </c>
      <c r="K7" s="68">
        <f t="shared" si="2"/>
        <v>0</v>
      </c>
      <c r="L7" s="68">
        <f t="shared" si="2"/>
        <v>3248</v>
      </c>
      <c r="M7" s="68">
        <f t="shared" si="2"/>
        <v>3248</v>
      </c>
      <c r="N7" s="68">
        <f t="shared" si="2"/>
        <v>0</v>
      </c>
      <c r="O7" s="68">
        <f t="shared" si="2"/>
        <v>0</v>
      </c>
      <c r="P7" s="68">
        <f t="shared" si="2"/>
        <v>15.8300000000004</v>
      </c>
    </row>
    <row r="8" ht="30" customHeight="1" spans="1:16">
      <c r="A8" s="3" t="s">
        <v>501</v>
      </c>
      <c r="B8" s="5">
        <f>'表7 计划年度拟入库储备地块信息统计表'!B9</f>
        <v>1</v>
      </c>
      <c r="C8" s="67" t="str">
        <f>'表7 计划年度拟入库储备地块信息统计表'!C9</f>
        <v>TC43062123001</v>
      </c>
      <c r="D8" s="67" t="str">
        <f>'表7 计划年度拟入库储备地块信息统计表'!E9</f>
        <v>街赵地块一</v>
      </c>
      <c r="E8" s="5">
        <f>'表7 计划年度拟入库储备地块信息统计表'!L9</f>
        <v>7.89</v>
      </c>
      <c r="F8" s="5" t="str">
        <f>'表7 计划年度拟入库储备地块信息统计表'!S9</f>
        <v>商服用地</v>
      </c>
      <c r="G8" s="68">
        <v>14132.77</v>
      </c>
      <c r="H8" s="68">
        <v>12545.1</v>
      </c>
      <c r="I8" s="68">
        <v>946.8</v>
      </c>
      <c r="J8" s="68">
        <v>640.87</v>
      </c>
      <c r="K8" s="68">
        <v>0</v>
      </c>
      <c r="L8" s="68">
        <v>17752.5</v>
      </c>
      <c r="M8" s="68">
        <v>17752.5</v>
      </c>
      <c r="N8" s="68">
        <v>0</v>
      </c>
      <c r="O8" s="68">
        <v>0</v>
      </c>
      <c r="P8" s="7">
        <f t="shared" si="1"/>
        <v>3619.73</v>
      </c>
    </row>
    <row r="9" ht="30" customHeight="1" spans="1:16">
      <c r="A9" s="3"/>
      <c r="B9" s="5">
        <f>'表7 计划年度拟入库储备地块信息统计表'!B10</f>
        <v>2</v>
      </c>
      <c r="C9" s="67" t="str">
        <f>'表7 计划年度拟入库储备地块信息统计表'!C10</f>
        <v>TC43062123002</v>
      </c>
      <c r="D9" s="67" t="str">
        <f>'表7 计划年度拟入库储备地块信息统计表'!E10</f>
        <v>岳雅南侧原恒大地块</v>
      </c>
      <c r="E9" s="5">
        <f>'表7 计划年度拟入库储备地块信息统计表'!L10</f>
        <v>14.2</v>
      </c>
      <c r="F9" s="5" t="str">
        <f>'表7 计划年度拟入库储备地块信息统计表'!S10</f>
        <v>商服用地</v>
      </c>
      <c r="G9" s="68">
        <v>16956.93</v>
      </c>
      <c r="H9" s="68">
        <v>14484</v>
      </c>
      <c r="I9" s="68">
        <v>1704</v>
      </c>
      <c r="J9" s="68">
        <v>768.93</v>
      </c>
      <c r="K9" s="68">
        <v>0</v>
      </c>
      <c r="L9" s="68">
        <v>31950</v>
      </c>
      <c r="M9" s="68">
        <v>31950</v>
      </c>
      <c r="N9" s="68">
        <v>0</v>
      </c>
      <c r="O9" s="68">
        <v>0</v>
      </c>
      <c r="P9" s="7">
        <f t="shared" si="1"/>
        <v>14993.07</v>
      </c>
    </row>
    <row r="10" ht="30" customHeight="1" spans="1:16">
      <c r="A10" s="3"/>
      <c r="B10" s="5">
        <f>'表7 计划年度拟入库储备地块信息统计表'!B11</f>
        <v>3</v>
      </c>
      <c r="C10" s="67" t="str">
        <f>'表7 计划年度拟入库储备地块信息统计表'!C11</f>
        <v>TC43062123003</v>
      </c>
      <c r="D10" s="67" t="str">
        <f>'表7 计划年度拟入库储备地块信息统计表'!E11</f>
        <v>麻塘办事处桃李春风项目</v>
      </c>
      <c r="E10" s="5">
        <f>'表7 计划年度拟入库储备地块信息统计表'!L11</f>
        <v>11.84</v>
      </c>
      <c r="F10" s="5" t="str">
        <f>'表7 计划年度拟入库储备地块信息统计表'!S11</f>
        <v>商服用地</v>
      </c>
      <c r="G10" s="68">
        <v>10790.09</v>
      </c>
      <c r="H10" s="68">
        <v>8880</v>
      </c>
      <c r="I10" s="68">
        <v>1420.8</v>
      </c>
      <c r="J10" s="68">
        <v>489.29</v>
      </c>
      <c r="K10" s="68">
        <v>0</v>
      </c>
      <c r="L10" s="68">
        <v>14208</v>
      </c>
      <c r="M10" s="68">
        <v>14208</v>
      </c>
      <c r="N10" s="68">
        <v>0</v>
      </c>
      <c r="O10" s="68">
        <v>0</v>
      </c>
      <c r="P10" s="7">
        <f t="shared" si="1"/>
        <v>3417.91</v>
      </c>
    </row>
    <row r="11" ht="30" customHeight="1" spans="1:16">
      <c r="A11" s="3"/>
      <c r="B11" s="5">
        <f>'表7 计划年度拟入库储备地块信息统计表'!B12</f>
        <v>4</v>
      </c>
      <c r="C11" s="67" t="str">
        <f>'表7 计划年度拟入库储备地块信息统计表'!C12</f>
        <v>TC43062123004</v>
      </c>
      <c r="D11" s="67" t="str">
        <f>'表7 计划年度拟入库储备地块信息统计表'!E12</f>
        <v>宏泰陶瓷收回地块</v>
      </c>
      <c r="E11" s="5">
        <f>'表7 计划年度拟入库储备地块信息统计表'!L12</f>
        <v>3.3</v>
      </c>
      <c r="F11" s="5" t="str">
        <f>'表7 计划年度拟入库储备地块信息统计表'!S12</f>
        <v>商服用地</v>
      </c>
      <c r="G11" s="68">
        <v>3906.13</v>
      </c>
      <c r="H11" s="68">
        <v>3333</v>
      </c>
      <c r="I11" s="68">
        <v>396</v>
      </c>
      <c r="J11" s="68">
        <v>177.13</v>
      </c>
      <c r="K11" s="68">
        <v>0</v>
      </c>
      <c r="L11" s="68">
        <v>3960</v>
      </c>
      <c r="M11" s="68">
        <v>3960</v>
      </c>
      <c r="N11" s="68">
        <v>0</v>
      </c>
      <c r="O11" s="68">
        <v>0</v>
      </c>
      <c r="P11" s="7">
        <f t="shared" si="1"/>
        <v>53.8699999999999</v>
      </c>
    </row>
    <row r="12" ht="30" customHeight="1" spans="1:16">
      <c r="A12" s="3"/>
      <c r="B12" s="5">
        <f>'表7 计划年度拟入库储备地块信息统计表'!B13</f>
        <v>5</v>
      </c>
      <c r="C12" s="67" t="str">
        <f>'表7 计划年度拟入库储备地块信息统计表'!C13</f>
        <v>TC43062123005</v>
      </c>
      <c r="D12" s="67" t="str">
        <f>'表7 计划年度拟入库储备地块信息统计表'!E13</f>
        <v>石油化工学院（三期）</v>
      </c>
      <c r="E12" s="5">
        <f>'表7 计划年度拟入库储备地块信息统计表'!L13</f>
        <v>1.33</v>
      </c>
      <c r="F12" s="5" t="str">
        <f>'表7 计划年度拟入库储备地块信息统计表'!S13</f>
        <v>公共管理与公共服务用地</v>
      </c>
      <c r="G12" s="68">
        <v>877.7</v>
      </c>
      <c r="H12" s="68">
        <v>678.3</v>
      </c>
      <c r="I12" s="68">
        <v>159.6</v>
      </c>
      <c r="J12" s="68">
        <v>39.8</v>
      </c>
      <c r="K12" s="68">
        <v>0</v>
      </c>
      <c r="L12" s="68">
        <v>957.6</v>
      </c>
      <c r="M12" s="68">
        <v>957.6</v>
      </c>
      <c r="N12" s="68">
        <v>0</v>
      </c>
      <c r="O12" s="68">
        <v>0</v>
      </c>
      <c r="P12" s="7">
        <f t="shared" si="1"/>
        <v>79.9</v>
      </c>
    </row>
    <row r="13" ht="30" customHeight="1" spans="1:16">
      <c r="A13" s="3"/>
      <c r="B13" s="5">
        <f>'表7 计划年度拟入库储备地块信息统计表'!B14</f>
        <v>6</v>
      </c>
      <c r="C13" s="67" t="str">
        <f>'表7 计划年度拟入库储备地块信息统计表'!C14</f>
        <v>TC43062123006</v>
      </c>
      <c r="D13" s="67" t="str">
        <f>'表7 计划年度拟入库储备地块信息统计表'!E14</f>
        <v>凌云混凝土搬迁用地新址项目</v>
      </c>
      <c r="E13" s="5">
        <f>'表7 计划年度拟入库储备地块信息统计表'!L14</f>
        <v>6</v>
      </c>
      <c r="F13" s="5" t="str">
        <f>'表7 计划年度拟入库储备地块信息统计表'!S14</f>
        <v>工矿仓储用地</v>
      </c>
      <c r="G13" s="68">
        <v>2388.3</v>
      </c>
      <c r="H13" s="68">
        <v>1560</v>
      </c>
      <c r="I13" s="68">
        <v>720</v>
      </c>
      <c r="J13" s="68">
        <v>108.3</v>
      </c>
      <c r="K13" s="68">
        <v>0</v>
      </c>
      <c r="L13" s="68">
        <v>2520</v>
      </c>
      <c r="M13" s="68">
        <v>2520</v>
      </c>
      <c r="N13" s="68">
        <v>0</v>
      </c>
      <c r="O13" s="68">
        <v>0</v>
      </c>
      <c r="P13" s="7">
        <f t="shared" si="1"/>
        <v>131.7</v>
      </c>
    </row>
    <row r="14" ht="30" customHeight="1" spans="1:16">
      <c r="A14" s="3"/>
      <c r="B14" s="5">
        <f>'表7 计划年度拟入库储备地块信息统计表'!B15</f>
        <v>7</v>
      </c>
      <c r="C14" s="67" t="str">
        <f>'表7 计划年度拟入库储备地块信息统计表'!C15</f>
        <v>TC43062123007</v>
      </c>
      <c r="D14" s="67" t="str">
        <f>'表7 计划年度拟入库储备地块信息统计表'!E15</f>
        <v>高新园区生物医药产业园（一期）</v>
      </c>
      <c r="E14" s="5">
        <f>'表7 计划年度拟入库储备地块信息统计表'!L15</f>
        <v>23.6</v>
      </c>
      <c r="F14" s="5" t="str">
        <f>'表7 计划年度拟入库储备地块信息统计表'!S15</f>
        <v>工矿仓储用地</v>
      </c>
      <c r="G14" s="68">
        <v>9393.98</v>
      </c>
      <c r="H14" s="68">
        <v>6136</v>
      </c>
      <c r="I14" s="68">
        <v>2832</v>
      </c>
      <c r="J14" s="68">
        <v>425.98</v>
      </c>
      <c r="K14" s="68">
        <v>0</v>
      </c>
      <c r="L14" s="68">
        <v>9440</v>
      </c>
      <c r="M14" s="68">
        <v>9440</v>
      </c>
      <c r="N14" s="68">
        <v>0</v>
      </c>
      <c r="O14" s="68">
        <v>0</v>
      </c>
      <c r="P14" s="7">
        <f t="shared" si="1"/>
        <v>46.0200000000004</v>
      </c>
    </row>
    <row r="15" ht="30" customHeight="1" spans="1:16">
      <c r="A15" s="3"/>
      <c r="B15" s="5">
        <f>'表7 计划年度拟入库储备地块信息统计表'!B16</f>
        <v>8</v>
      </c>
      <c r="C15" s="67" t="str">
        <f>'表7 计划年度拟入库储备地块信息统计表'!C16</f>
        <v>TC43062123008</v>
      </c>
      <c r="D15" s="67" t="str">
        <f>'表7 计划年度拟入库储备地块信息统计表'!E16</f>
        <v>集中供热二期项目</v>
      </c>
      <c r="E15" s="5">
        <f>'表7 计划年度拟入库储备地块信息统计表'!L16</f>
        <v>1.87</v>
      </c>
      <c r="F15" s="5" t="str">
        <f>'表7 计划年度拟入库储备地块信息统计表'!S16</f>
        <v>工矿仓储用地</v>
      </c>
      <c r="G15" s="68">
        <v>744.35</v>
      </c>
      <c r="H15" s="68">
        <v>486.2</v>
      </c>
      <c r="I15" s="68">
        <v>224.4</v>
      </c>
      <c r="J15" s="68">
        <v>33.75</v>
      </c>
      <c r="K15" s="68">
        <v>0</v>
      </c>
      <c r="L15" s="68">
        <v>748</v>
      </c>
      <c r="M15" s="68">
        <v>748</v>
      </c>
      <c r="N15" s="68">
        <v>0</v>
      </c>
      <c r="O15" s="68">
        <v>0</v>
      </c>
      <c r="P15" s="7">
        <f t="shared" si="1"/>
        <v>3.64999999999998</v>
      </c>
    </row>
    <row r="16" ht="30" customHeight="1" spans="1:16">
      <c r="A16" s="3"/>
      <c r="B16" s="5">
        <f>'表7 计划年度拟入库储备地块信息统计表'!B17</f>
        <v>9</v>
      </c>
      <c r="C16" s="67" t="str">
        <f>'表7 计划年度拟入库储备地块信息统计表'!C17</f>
        <v>TC43062123009</v>
      </c>
      <c r="D16" s="67" t="str">
        <f>'表7 计划年度拟入库储备地块信息统计表'!E17</f>
        <v>年产2万吨松香及改性松香树脂系列产品建设项目</v>
      </c>
      <c r="E16" s="5">
        <f>'表7 计划年度拟入库储备地块信息统计表'!L17</f>
        <v>1.67</v>
      </c>
      <c r="F16" s="5" t="str">
        <f>'表7 计划年度拟入库储备地块信息统计表'!S17</f>
        <v>工矿仓储用地</v>
      </c>
      <c r="G16" s="68">
        <v>664.74</v>
      </c>
      <c r="H16" s="68">
        <v>434.2</v>
      </c>
      <c r="I16" s="68">
        <v>200.4</v>
      </c>
      <c r="J16" s="68">
        <v>30.14</v>
      </c>
      <c r="K16" s="68">
        <v>0</v>
      </c>
      <c r="L16" s="68">
        <v>668</v>
      </c>
      <c r="M16" s="68">
        <v>668</v>
      </c>
      <c r="N16" s="68">
        <v>0</v>
      </c>
      <c r="O16" s="68">
        <v>0</v>
      </c>
      <c r="P16" s="7">
        <f t="shared" si="1"/>
        <v>3.25999999999999</v>
      </c>
    </row>
    <row r="17" ht="30" customHeight="1" spans="1:16">
      <c r="A17" s="3"/>
      <c r="B17" s="5">
        <f>'表7 计划年度拟入库储备地块信息统计表'!B18</f>
        <v>10</v>
      </c>
      <c r="C17" s="67" t="str">
        <f>'表7 计划年度拟入库储备地块信息统计表'!C18</f>
        <v>TC43062123010</v>
      </c>
      <c r="D17" s="67" t="str">
        <f>'表7 计划年度拟入库储备地块信息统计表'!E18</f>
        <v>年产2万吨特种PET膜项目</v>
      </c>
      <c r="E17" s="5">
        <f>'表7 计划年度拟入库储备地块信息统计表'!L18</f>
        <v>3.33</v>
      </c>
      <c r="F17" s="5" t="str">
        <f>'表7 计划年度拟入库储备地块信息统计表'!S18</f>
        <v>工矿仓储用地</v>
      </c>
      <c r="G17" s="68">
        <v>1325.51</v>
      </c>
      <c r="H17" s="68">
        <v>865.8</v>
      </c>
      <c r="I17" s="68">
        <v>399.6</v>
      </c>
      <c r="J17" s="68">
        <v>60.11</v>
      </c>
      <c r="K17" s="68">
        <v>0</v>
      </c>
      <c r="L17" s="68">
        <v>1332</v>
      </c>
      <c r="M17" s="68">
        <v>1332</v>
      </c>
      <c r="N17" s="68">
        <v>0</v>
      </c>
      <c r="O17" s="68">
        <v>0</v>
      </c>
      <c r="P17" s="7">
        <f t="shared" si="1"/>
        <v>6.49000000000001</v>
      </c>
    </row>
    <row r="18" ht="30" customHeight="1" spans="1:16">
      <c r="A18" s="3"/>
      <c r="B18" s="5">
        <f>'表7 计划年度拟入库储备地块信息统计表'!B19</f>
        <v>11</v>
      </c>
      <c r="C18" s="67" t="str">
        <f>'表7 计划年度拟入库储备地块信息统计表'!C19</f>
        <v>TC43062123011</v>
      </c>
      <c r="D18" s="67" t="str">
        <f>'表7 计划年度拟入库储备地块信息统计表'!E19</f>
        <v>脱硫脱硝环保设备生产项目</v>
      </c>
      <c r="E18" s="5">
        <f>'表7 计划年度拟入库储备地块信息统计表'!L19</f>
        <v>1.67</v>
      </c>
      <c r="F18" s="5" t="str">
        <f>'表7 计划年度拟入库储备地块信息统计表'!S19</f>
        <v>工矿仓储用地</v>
      </c>
      <c r="G18" s="68">
        <v>664.74</v>
      </c>
      <c r="H18" s="68">
        <v>434.2</v>
      </c>
      <c r="I18" s="68">
        <v>200.4</v>
      </c>
      <c r="J18" s="68">
        <v>30.14</v>
      </c>
      <c r="K18" s="68">
        <v>0</v>
      </c>
      <c r="L18" s="68">
        <v>668</v>
      </c>
      <c r="M18" s="68">
        <v>668</v>
      </c>
      <c r="N18" s="68">
        <v>0</v>
      </c>
      <c r="O18" s="68">
        <v>0</v>
      </c>
      <c r="P18" s="7">
        <f t="shared" si="1"/>
        <v>3.25999999999999</v>
      </c>
    </row>
    <row r="19" ht="30" customHeight="1" spans="1:16">
      <c r="A19" s="3"/>
      <c r="B19" s="5">
        <f>'表7 计划年度拟入库储备地块信息统计表'!B20</f>
        <v>12</v>
      </c>
      <c r="C19" s="67" t="str">
        <f>'表7 计划年度拟入库储备地块信息统计表'!C20</f>
        <v>TC43062123012</v>
      </c>
      <c r="D19" s="67" t="str">
        <f>'表7 计划年度拟入库储备地块信息统计表'!E20</f>
        <v>北京京能天然气发电站项目</v>
      </c>
      <c r="E19" s="5">
        <f>'表7 计划年度拟入库储备地块信息统计表'!L20</f>
        <v>26.67</v>
      </c>
      <c r="F19" s="5" t="str">
        <f>'表7 计划年度拟入库储备地块信息统计表'!S20</f>
        <v>工矿仓储用地</v>
      </c>
      <c r="G19" s="68">
        <v>10615.99</v>
      </c>
      <c r="H19" s="68">
        <v>6934.2</v>
      </c>
      <c r="I19" s="68">
        <v>3200.4</v>
      </c>
      <c r="J19" s="68">
        <v>481.39</v>
      </c>
      <c r="K19" s="68">
        <v>0</v>
      </c>
      <c r="L19" s="68">
        <v>10668</v>
      </c>
      <c r="M19" s="68">
        <v>10668</v>
      </c>
      <c r="N19" s="68">
        <v>0</v>
      </c>
      <c r="O19" s="68">
        <v>0</v>
      </c>
      <c r="P19" s="7">
        <f t="shared" si="1"/>
        <v>52.0100000000002</v>
      </c>
    </row>
    <row r="20" ht="30" customHeight="1" spans="1:16">
      <c r="A20" s="3"/>
      <c r="B20" s="5">
        <f>'表7 计划年度拟入库储备地块信息统计表'!B21</f>
        <v>13</v>
      </c>
      <c r="C20" s="67" t="str">
        <f>'表7 计划年度拟入库储备地块信息统计表'!C21</f>
        <v>TC43062123013</v>
      </c>
      <c r="D20" s="67" t="str">
        <f>'表7 计划年度拟入库储备地块信息统计表'!E21</f>
        <v>年产350万公里非金属光缆加强芯生产项目</v>
      </c>
      <c r="E20" s="5">
        <f>'表7 计划年度拟入库储备地块信息统计表'!L21</f>
        <v>3.33</v>
      </c>
      <c r="F20" s="5" t="str">
        <f>'表7 计划年度拟入库储备地块信息统计表'!S21</f>
        <v>工矿仓储用地</v>
      </c>
      <c r="G20" s="68">
        <v>1325.51</v>
      </c>
      <c r="H20" s="68">
        <v>865.8</v>
      </c>
      <c r="I20" s="68">
        <v>399.6</v>
      </c>
      <c r="J20" s="68">
        <v>60.11</v>
      </c>
      <c r="K20" s="68">
        <v>0</v>
      </c>
      <c r="L20" s="68">
        <v>1332</v>
      </c>
      <c r="M20" s="68">
        <v>1332</v>
      </c>
      <c r="N20" s="68">
        <v>0</v>
      </c>
      <c r="O20" s="68">
        <v>0</v>
      </c>
      <c r="P20" s="7">
        <f t="shared" si="1"/>
        <v>6.49000000000001</v>
      </c>
    </row>
    <row r="21" ht="30" customHeight="1" spans="1:16">
      <c r="A21" s="3"/>
      <c r="B21" s="5">
        <f>'表7 计划年度拟入库储备地块信息统计表'!B22</f>
        <v>14</v>
      </c>
      <c r="C21" s="67" t="str">
        <f>'表7 计划年度拟入库储备地块信息统计表'!C22</f>
        <v>TC43062123014</v>
      </c>
      <c r="D21" s="67" t="str">
        <f>'表7 计划年度拟入库储备地块信息统计表'!E22</f>
        <v>共享储能电站项目</v>
      </c>
      <c r="E21" s="5">
        <f>'表7 计划年度拟入库储备地块信息统计表'!L22</f>
        <v>3.33</v>
      </c>
      <c r="F21" s="5" t="str">
        <f>'表7 计划年度拟入库储备地块信息统计表'!S22</f>
        <v>工矿仓储用地</v>
      </c>
      <c r="G21" s="68">
        <v>1325.51</v>
      </c>
      <c r="H21" s="68">
        <v>865.8</v>
      </c>
      <c r="I21" s="68">
        <v>399.6</v>
      </c>
      <c r="J21" s="68">
        <v>60.11</v>
      </c>
      <c r="K21" s="68">
        <v>0</v>
      </c>
      <c r="L21" s="68">
        <v>1332</v>
      </c>
      <c r="M21" s="68">
        <v>1332</v>
      </c>
      <c r="N21" s="68">
        <v>0</v>
      </c>
      <c r="O21" s="68">
        <v>0</v>
      </c>
      <c r="P21" s="7">
        <f t="shared" si="1"/>
        <v>6.49000000000001</v>
      </c>
    </row>
    <row r="22" ht="30" customHeight="1" spans="1:16">
      <c r="A22" s="3"/>
      <c r="B22" s="5">
        <f>'表7 计划年度拟入库储备地块信息统计表'!B23</f>
        <v>15</v>
      </c>
      <c r="C22" s="67" t="str">
        <f>'表7 计划年度拟入库储备地块信息统计表'!C23</f>
        <v>TC43062123015</v>
      </c>
      <c r="D22" s="67" t="str">
        <f>'表7 计划年度拟入库储备地块信息统计表'!E23</f>
        <v>荣湾湖小学北侧地块</v>
      </c>
      <c r="E22" s="5">
        <f>'表7 计划年度拟入库储备地块信息统计表'!L23</f>
        <v>5.07</v>
      </c>
      <c r="F22" s="5" t="str">
        <f>'表7 计划年度拟入库储备地块信息统计表'!S23</f>
        <v>住宅用地</v>
      </c>
      <c r="G22" s="68">
        <v>6744.75</v>
      </c>
      <c r="H22" s="68">
        <v>5830.5</v>
      </c>
      <c r="I22" s="68">
        <v>608.4</v>
      </c>
      <c r="J22" s="68">
        <v>305.85</v>
      </c>
      <c r="K22" s="68">
        <v>0</v>
      </c>
      <c r="L22" s="68">
        <v>11407.5</v>
      </c>
      <c r="M22" s="68">
        <v>11407.5</v>
      </c>
      <c r="N22" s="68">
        <v>0</v>
      </c>
      <c r="O22" s="68">
        <v>0</v>
      </c>
      <c r="P22" s="7">
        <f t="shared" si="1"/>
        <v>4662.75</v>
      </c>
    </row>
    <row r="23" ht="30" customHeight="1" spans="1:16">
      <c r="A23" s="3"/>
      <c r="B23" s="5">
        <f>'表7 计划年度拟入库储备地块信息统计表'!B24</f>
        <v>16</v>
      </c>
      <c r="C23" s="67" t="str">
        <f>'表7 计划年度拟入库储备地块信息统计表'!C24</f>
        <v>TC43062123016</v>
      </c>
      <c r="D23" s="67" t="str">
        <f>'表7 计划年度拟入库储备地块信息统计表'!E24</f>
        <v>新开东西三角宗地</v>
      </c>
      <c r="E23" s="5">
        <f>'表7 计划年度拟入库储备地块信息统计表'!L24</f>
        <v>4</v>
      </c>
      <c r="F23" s="5" t="str">
        <f>'表7 计划年度拟入库储备地块信息统计表'!S24</f>
        <v>住宅用地</v>
      </c>
      <c r="G23" s="68">
        <v>3561.5</v>
      </c>
      <c r="H23" s="68">
        <v>2920</v>
      </c>
      <c r="I23" s="68">
        <v>480</v>
      </c>
      <c r="J23" s="68">
        <v>161.5</v>
      </c>
      <c r="K23" s="68">
        <v>0</v>
      </c>
      <c r="L23" s="68">
        <v>4800</v>
      </c>
      <c r="M23" s="68">
        <v>4800</v>
      </c>
      <c r="N23" s="68">
        <v>0</v>
      </c>
      <c r="O23" s="68">
        <v>0</v>
      </c>
      <c r="P23" s="7">
        <f t="shared" si="1"/>
        <v>1238.5</v>
      </c>
    </row>
    <row r="24" ht="30" customHeight="1" spans="1:16">
      <c r="A24" s="3"/>
      <c r="B24" s="5">
        <f>'表7 计划年度拟入库储备地块信息统计表'!B25</f>
        <v>17</v>
      </c>
      <c r="C24" s="67" t="str">
        <f>'表7 计划年度拟入库储备地块信息统计表'!C25</f>
        <v>TC43062123017</v>
      </c>
      <c r="D24" s="67" t="str">
        <f>'表7 计划年度拟入库储备地块信息统计表'!E25</f>
        <v>保障性住房用地</v>
      </c>
      <c r="E24" s="5">
        <f>'表7 计划年度拟入库储备地块信息统计表'!L25</f>
        <v>3.33</v>
      </c>
      <c r="F24" s="5" t="str">
        <f>'表7 计划年度拟入库储备地块信息统计表'!S25</f>
        <v>商服用地</v>
      </c>
      <c r="G24" s="68">
        <v>6069.42</v>
      </c>
      <c r="H24" s="68">
        <v>5394.6</v>
      </c>
      <c r="I24" s="68">
        <v>399.6</v>
      </c>
      <c r="J24" s="68">
        <v>275.22</v>
      </c>
      <c r="K24" s="68">
        <v>0</v>
      </c>
      <c r="L24" s="68">
        <v>6327</v>
      </c>
      <c r="M24" s="68">
        <v>6327</v>
      </c>
      <c r="N24" s="68">
        <v>0</v>
      </c>
      <c r="O24" s="68">
        <v>0</v>
      </c>
      <c r="P24" s="7">
        <f t="shared" si="1"/>
        <v>257.58</v>
      </c>
    </row>
    <row r="25" ht="30" customHeight="1" spans="1:16">
      <c r="A25" s="3"/>
      <c r="B25" s="5">
        <f>'表7 计划年度拟入库储备地块信息统计表'!B26</f>
        <v>18</v>
      </c>
      <c r="C25" s="67" t="str">
        <f>'表7 计划年度拟入库储备地块信息统计表'!C26</f>
        <v>TC43062123018</v>
      </c>
      <c r="D25" s="67" t="str">
        <f>'表7 计划年度拟入库储备地块信息统计表'!E26</f>
        <v>新开龙湾片区康养项目</v>
      </c>
      <c r="E25" s="5">
        <f>'表7 计划年度拟入库储备地块信息统计表'!L26</f>
        <v>10</v>
      </c>
      <c r="F25" s="5" t="str">
        <f>'表7 计划年度拟入库储备地块信息统计表'!S26</f>
        <v>商服用地</v>
      </c>
      <c r="G25" s="68">
        <v>17912.25</v>
      </c>
      <c r="H25" s="68">
        <v>15900</v>
      </c>
      <c r="I25" s="68">
        <v>1200</v>
      </c>
      <c r="J25" s="68">
        <v>812.25</v>
      </c>
      <c r="K25" s="68">
        <v>0</v>
      </c>
      <c r="L25" s="68">
        <v>18000</v>
      </c>
      <c r="M25" s="68">
        <v>18000</v>
      </c>
      <c r="N25" s="68">
        <v>0</v>
      </c>
      <c r="O25" s="68">
        <v>0</v>
      </c>
      <c r="P25" s="7">
        <f t="shared" si="1"/>
        <v>87.75</v>
      </c>
    </row>
    <row r="26" ht="30" customHeight="1" spans="1:16">
      <c r="A26" s="3"/>
      <c r="B26" s="5">
        <f>'表7 计划年度拟入库储备地块信息统计表'!B27</f>
        <v>19</v>
      </c>
      <c r="C26" s="67" t="str">
        <f>'表7 计划年度拟入库储备地块信息统计表'!C27</f>
        <v>TC43062123019</v>
      </c>
      <c r="D26" s="67" t="str">
        <f>'表7 计划年度拟入库储备地块信息统计表'!E27</f>
        <v>新开龙湾片区项目</v>
      </c>
      <c r="E26" s="5">
        <f>'表7 计划年度拟入库储备地块信息统计表'!L27</f>
        <v>3.33</v>
      </c>
      <c r="F26" s="5" t="str">
        <f>'表7 计划年度拟入库储备地块信息统计表'!S27</f>
        <v>公共管理与公共服务用地</v>
      </c>
      <c r="G26" s="68">
        <v>2964.95</v>
      </c>
      <c r="H26" s="68">
        <v>2430.9</v>
      </c>
      <c r="I26" s="68">
        <v>399.6</v>
      </c>
      <c r="J26" s="68">
        <v>134.45</v>
      </c>
      <c r="K26" s="68">
        <v>0</v>
      </c>
      <c r="L26" s="68">
        <v>4995</v>
      </c>
      <c r="M26" s="68">
        <v>4995</v>
      </c>
      <c r="N26" s="68">
        <v>0</v>
      </c>
      <c r="O26" s="68">
        <v>0</v>
      </c>
      <c r="P26" s="7">
        <f t="shared" si="1"/>
        <v>2030.05</v>
      </c>
    </row>
    <row r="27" ht="30" customHeight="1" spans="1:16">
      <c r="A27" s="3"/>
      <c r="B27" s="5">
        <f>'表7 计划年度拟入库储备地块信息统计表'!B28</f>
        <v>20</v>
      </c>
      <c r="C27" s="67" t="str">
        <f>'表7 计划年度拟入库储备地块信息统计表'!C28</f>
        <v>TC43062123020</v>
      </c>
      <c r="D27" s="67" t="str">
        <f>'表7 计划年度拟入库储备地块信息统计表'!E28</f>
        <v>麻塘北大青鸟北侧地块</v>
      </c>
      <c r="E27" s="5">
        <f>'表7 计划年度拟入库储备地块信息统计表'!L28</f>
        <v>1.59</v>
      </c>
      <c r="F27" s="5" t="str">
        <f>'表7 计划年度拟入库储备地块信息统计表'!S28</f>
        <v>住宅用地</v>
      </c>
      <c r="G27" s="68">
        <v>1449.01</v>
      </c>
      <c r="H27" s="68">
        <v>1192.5</v>
      </c>
      <c r="I27" s="68">
        <v>190.8</v>
      </c>
      <c r="J27" s="68">
        <v>65.71</v>
      </c>
      <c r="K27" s="68">
        <v>0</v>
      </c>
      <c r="L27" s="68">
        <v>1908</v>
      </c>
      <c r="M27" s="68">
        <v>1908</v>
      </c>
      <c r="N27" s="68">
        <v>0</v>
      </c>
      <c r="O27" s="68">
        <v>0</v>
      </c>
      <c r="P27" s="7">
        <f t="shared" si="1"/>
        <v>458.99</v>
      </c>
    </row>
    <row r="28" ht="30" customHeight="1" spans="1:16">
      <c r="A28" s="3"/>
      <c r="B28" s="5">
        <f>'表7 计划年度拟入库储备地块信息统计表'!B29</f>
        <v>21</v>
      </c>
      <c r="C28" s="67" t="str">
        <f>'表7 计划年度拟入库储备地块信息统计表'!C29</f>
        <v>TC43062123021</v>
      </c>
      <c r="D28" s="67" t="str">
        <f>'表7 计划年度拟入库储备地块信息统计表'!E29</f>
        <v>新开长隆文旅项目</v>
      </c>
      <c r="E28" s="5">
        <f>'表7 计划年度拟入库储备地块信息统计表'!L29</f>
        <v>33.33</v>
      </c>
      <c r="F28" s="5" t="str">
        <f>'表7 计划年度拟入库储备地块信息统计表'!S29</f>
        <v>商服用地</v>
      </c>
      <c r="G28" s="68">
        <f>SUM(H28:K28)</f>
        <v>59701.53</v>
      </c>
      <c r="H28" s="68">
        <f>ROUND('表7 计划年度拟入库储备地块信息统计表'!X29*'表7 计划年度拟入库储备地块信息统计表'!M29,2)</f>
        <v>52994.7</v>
      </c>
      <c r="I28" s="68">
        <f>ROUND(E28*120,2)</f>
        <v>3999.6</v>
      </c>
      <c r="J28" s="68">
        <f>ROUND((H28+I28)*0.0475,2)</f>
        <v>2707.23</v>
      </c>
      <c r="K28" s="68">
        <v>0</v>
      </c>
      <c r="L28" s="68">
        <f>'表7 计划年度拟入库储备地块信息统计表'!Z29</f>
        <v>73326</v>
      </c>
      <c r="M28" s="68">
        <f>'表7 计划年度拟入库储备地块信息统计表'!Z29</f>
        <v>73326</v>
      </c>
      <c r="N28" s="68">
        <v>0</v>
      </c>
      <c r="O28" s="68">
        <v>0</v>
      </c>
      <c r="P28" s="7">
        <f t="shared" ref="P28:P31" si="3">L28-G28</f>
        <v>13624.47</v>
      </c>
    </row>
    <row r="29" ht="30" customHeight="1" spans="1:16">
      <c r="A29" s="3"/>
      <c r="B29" s="5">
        <f>'表7 计划年度拟入库储备地块信息统计表'!B30</f>
        <v>22</v>
      </c>
      <c r="C29" s="67" t="str">
        <f>'表7 计划年度拟入库储备地块信息统计表'!C30</f>
        <v>TC43062123022</v>
      </c>
      <c r="D29" s="67" t="str">
        <f>'表7 计划年度拟入库储备地块信息统计表'!E30</f>
        <v>麻塘城市综合体项目</v>
      </c>
      <c r="E29" s="5">
        <f>'表7 计划年度拟入库储备地块信息统计表'!L30</f>
        <v>1.2</v>
      </c>
      <c r="F29" s="5" t="str">
        <f>'表7 计划年度拟入库储备地块信息统计表'!S30</f>
        <v>商服用地</v>
      </c>
      <c r="G29" s="68">
        <f>SUM(H29:K29)</f>
        <v>2149.47</v>
      </c>
      <c r="H29" s="68">
        <f>ROUND('表7 计划年度拟入库储备地块信息统计表'!X30*'表7 计划年度拟入库储备地块信息统计表'!M30,2)</f>
        <v>1908</v>
      </c>
      <c r="I29" s="68">
        <f>ROUND(E29*120,2)</f>
        <v>144</v>
      </c>
      <c r="J29" s="68">
        <f>ROUND((H29+I29)*0.0475,2)</f>
        <v>97.47</v>
      </c>
      <c r="K29" s="68">
        <v>0</v>
      </c>
      <c r="L29" s="68">
        <f>'表7 计划年度拟入库储备地块信息统计表'!Z30</f>
        <v>2640</v>
      </c>
      <c r="M29" s="68">
        <f>'表7 计划年度拟入库储备地块信息统计表'!Z30</f>
        <v>2640</v>
      </c>
      <c r="N29" s="68">
        <v>0</v>
      </c>
      <c r="O29" s="68">
        <v>0</v>
      </c>
      <c r="P29" s="7">
        <f t="shared" si="3"/>
        <v>490.53</v>
      </c>
    </row>
    <row r="30" ht="30" customHeight="1" spans="1:16">
      <c r="A30" s="3"/>
      <c r="B30" s="5">
        <f>'表7 计划年度拟入库储备地块信息统计表'!B31</f>
        <v>23</v>
      </c>
      <c r="C30" s="67" t="str">
        <f>'表7 计划年度拟入库储备地块信息统计表'!C31</f>
        <v>TC43062123023</v>
      </c>
      <c r="D30" s="67" t="str">
        <f>'表7 计划年度拟入库储备地块信息统计表'!E31</f>
        <v>城南农贸市场</v>
      </c>
      <c r="E30" s="5">
        <f>'表7 计划年度拟入库储备地块信息统计表'!L31</f>
        <v>1.2</v>
      </c>
      <c r="F30" s="5" t="str">
        <f>'表7 计划年度拟入库储备地块信息统计表'!S31</f>
        <v>商服用地</v>
      </c>
      <c r="G30" s="68">
        <v>1093.59</v>
      </c>
      <c r="H30" s="68">
        <v>900</v>
      </c>
      <c r="I30" s="68">
        <v>144</v>
      </c>
      <c r="J30" s="68">
        <v>49.59</v>
      </c>
      <c r="K30" s="68">
        <v>0</v>
      </c>
      <c r="L30" s="68">
        <v>1440</v>
      </c>
      <c r="M30" s="68">
        <v>1440</v>
      </c>
      <c r="N30" s="68">
        <v>0</v>
      </c>
      <c r="O30" s="68">
        <v>0</v>
      </c>
      <c r="P30" s="7">
        <f t="shared" si="3"/>
        <v>346.41</v>
      </c>
    </row>
    <row r="31" ht="30" customHeight="1" spans="1:16">
      <c r="A31" s="3"/>
      <c r="B31" s="5">
        <f>'表7 计划年度拟入库储备地块信息统计表'!B32</f>
        <v>24</v>
      </c>
      <c r="C31" s="67" t="str">
        <f>'表7 计划年度拟入库储备地块信息统计表'!C32</f>
        <v>TC43062123024</v>
      </c>
      <c r="D31" s="67" t="str">
        <f>'表7 计划年度拟入库储备地块信息统计表'!E32</f>
        <v>石油化工学院</v>
      </c>
      <c r="E31" s="5">
        <f>'表7 计划年度拟入库储备地块信息统计表'!L32</f>
        <v>1.33</v>
      </c>
      <c r="F31" s="5" t="str">
        <f>'表7 计划年度拟入库储备地块信息统计表'!S32</f>
        <v>商服用地</v>
      </c>
      <c r="G31" s="68">
        <v>2382.33</v>
      </c>
      <c r="H31" s="68">
        <v>2114.7</v>
      </c>
      <c r="I31" s="68">
        <v>159.6</v>
      </c>
      <c r="J31" s="68">
        <v>108.03</v>
      </c>
      <c r="K31" s="68">
        <v>0</v>
      </c>
      <c r="L31" s="68">
        <v>3325</v>
      </c>
      <c r="M31" s="68">
        <v>3325</v>
      </c>
      <c r="N31" s="68">
        <v>0</v>
      </c>
      <c r="O31" s="68">
        <v>0</v>
      </c>
      <c r="P31" s="7">
        <f t="shared" si="3"/>
        <v>942.67</v>
      </c>
    </row>
    <row r="32" ht="30" customHeight="1" spans="1:16">
      <c r="A32" s="3"/>
      <c r="B32" s="5" t="str">
        <f>'[1]6.7 计划年度拟入库储备地块信息统计表'!A31</f>
        <v>小计</v>
      </c>
      <c r="C32" s="5"/>
      <c r="D32" s="67"/>
      <c r="E32" s="5">
        <f>SUM(E8:E31)</f>
        <v>174.41</v>
      </c>
      <c r="F32" s="5"/>
      <c r="G32" s="5">
        <f t="shared" ref="G32:P32" si="4">SUM(G8:G31)</f>
        <v>179141.05</v>
      </c>
      <c r="H32" s="5">
        <f t="shared" si="4"/>
        <v>150088.5</v>
      </c>
      <c r="I32" s="5">
        <f t="shared" si="4"/>
        <v>20929.2</v>
      </c>
      <c r="J32" s="5">
        <f t="shared" si="4"/>
        <v>8123.35</v>
      </c>
      <c r="K32" s="68">
        <f t="shared" si="4"/>
        <v>0</v>
      </c>
      <c r="L32" s="5">
        <f t="shared" si="4"/>
        <v>225704.6</v>
      </c>
      <c r="M32" s="5">
        <f t="shared" si="4"/>
        <v>225704.6</v>
      </c>
      <c r="N32" s="68">
        <f t="shared" si="4"/>
        <v>0</v>
      </c>
      <c r="O32" s="68">
        <f t="shared" si="4"/>
        <v>0</v>
      </c>
      <c r="P32" s="5">
        <f t="shared" si="4"/>
        <v>46563.55</v>
      </c>
    </row>
    <row r="33" ht="30" customHeight="1" spans="1:16">
      <c r="A33" s="3" t="s">
        <v>351</v>
      </c>
      <c r="B33" s="3"/>
      <c r="C33" s="5"/>
      <c r="D33" s="5"/>
      <c r="E33" s="5">
        <f>E32+E7</f>
        <v>182.53</v>
      </c>
      <c r="F33" s="5"/>
      <c r="G33" s="7">
        <f t="shared" ref="G33:P33" si="5">G32+G7</f>
        <v>182373.22</v>
      </c>
      <c r="H33" s="7">
        <f t="shared" si="5"/>
        <v>152199.7</v>
      </c>
      <c r="I33" s="7">
        <f t="shared" si="5"/>
        <v>21903.6</v>
      </c>
      <c r="J33" s="7">
        <f t="shared" si="5"/>
        <v>8269.92</v>
      </c>
      <c r="K33" s="7">
        <f t="shared" si="5"/>
        <v>0</v>
      </c>
      <c r="L33" s="7">
        <f t="shared" si="5"/>
        <v>228952.6</v>
      </c>
      <c r="M33" s="7">
        <f t="shared" si="5"/>
        <v>228952.6</v>
      </c>
      <c r="N33" s="7">
        <f t="shared" si="5"/>
        <v>0</v>
      </c>
      <c r="O33" s="7">
        <f t="shared" si="5"/>
        <v>0</v>
      </c>
      <c r="P33" s="7">
        <f t="shared" si="5"/>
        <v>46579.38</v>
      </c>
    </row>
  </sheetData>
  <mergeCells count="11">
    <mergeCell ref="A1:P1"/>
    <mergeCell ref="A2:P2"/>
    <mergeCell ref="C3:F3"/>
    <mergeCell ref="G3:K3"/>
    <mergeCell ref="L3:O3"/>
    <mergeCell ref="A33:B33"/>
    <mergeCell ref="A3:A4"/>
    <mergeCell ref="A6:A7"/>
    <mergeCell ref="A8:A32"/>
    <mergeCell ref="B3:B4"/>
    <mergeCell ref="P3:P4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opLeftCell="A16" workbookViewId="0">
      <selection activeCell="K17" sqref="K17"/>
    </sheetView>
  </sheetViews>
  <sheetFormatPr defaultColWidth="9" defaultRowHeight="13.5"/>
  <cols>
    <col min="2" max="2" width="17.6666666666667" customWidth="1"/>
    <col min="4" max="4" width="21.775" customWidth="1"/>
    <col min="10" max="10" width="10.775" customWidth="1"/>
    <col min="11" max="11" width="12" customWidth="1"/>
  </cols>
  <sheetData>
    <row r="1" ht="20.25" spans="1:12">
      <c r="A1" s="64" t="s">
        <v>502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ht="15.75" spans="1:12">
      <c r="A2" s="65" t="s">
        <v>503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ht="15.75" spans="1:12">
      <c r="A3" s="38" t="s">
        <v>504</v>
      </c>
      <c r="B3" s="38" t="s">
        <v>505</v>
      </c>
      <c r="C3" s="38"/>
      <c r="D3" s="38"/>
      <c r="E3" s="38"/>
      <c r="F3" s="38"/>
      <c r="G3" s="38" t="s">
        <v>506</v>
      </c>
      <c r="H3" s="38"/>
      <c r="I3" s="38"/>
      <c r="J3" s="38" t="s">
        <v>507</v>
      </c>
      <c r="K3" s="38"/>
      <c r="L3" s="38" t="s">
        <v>508</v>
      </c>
    </row>
    <row r="4" ht="28.5" spans="1:12">
      <c r="A4" s="38"/>
      <c r="B4" s="38" t="s">
        <v>509</v>
      </c>
      <c r="C4" s="38" t="s">
        <v>510</v>
      </c>
      <c r="D4" s="38" t="s">
        <v>511</v>
      </c>
      <c r="E4" s="38" t="s">
        <v>512</v>
      </c>
      <c r="F4" s="66" t="s">
        <v>513</v>
      </c>
      <c r="G4" s="38" t="s">
        <v>514</v>
      </c>
      <c r="H4" s="38" t="s">
        <v>515</v>
      </c>
      <c r="I4" s="39" t="s">
        <v>516</v>
      </c>
      <c r="J4" s="39" t="s">
        <v>517</v>
      </c>
      <c r="K4" s="39" t="s">
        <v>518</v>
      </c>
      <c r="L4" s="38"/>
    </row>
    <row r="5" ht="30" customHeight="1" spans="1:12">
      <c r="A5" s="42">
        <f>'表8 计划年度储备地块收支测算表'!A5</f>
        <v>-1</v>
      </c>
      <c r="B5" s="42">
        <f>'表8 计划年度储备地块收支测算表'!B5</f>
        <v>-2</v>
      </c>
      <c r="C5" s="42">
        <f>'表8 计划年度储备地块收支测算表'!C5</f>
        <v>-3</v>
      </c>
      <c r="D5" s="42">
        <f>'表8 计划年度储备地块收支测算表'!D5</f>
        <v>-4</v>
      </c>
      <c r="E5" s="42">
        <f>'表8 计划年度储备地块收支测算表'!E5</f>
        <v>-5</v>
      </c>
      <c r="F5" s="42">
        <f>'表8 计划年度储备地块收支测算表'!F5</f>
        <v>-6</v>
      </c>
      <c r="G5" s="42">
        <f>'表8 计划年度储备地块收支测算表'!G5</f>
        <v>-7</v>
      </c>
      <c r="H5" s="42">
        <f>'表8 计划年度储备地块收支测算表'!H5</f>
        <v>-8</v>
      </c>
      <c r="I5" s="42">
        <f>'表8 计划年度储备地块收支测算表'!I5</f>
        <v>-9</v>
      </c>
      <c r="J5" s="42">
        <f>'表8 计划年度储备地块收支测算表'!J5</f>
        <v>-10</v>
      </c>
      <c r="K5" s="42">
        <f>'表8 计划年度储备地块收支测算表'!K5</f>
        <v>-11</v>
      </c>
      <c r="L5" s="42">
        <f>'表8 计划年度储备地块收支测算表'!L5</f>
        <v>-12</v>
      </c>
    </row>
    <row r="6" ht="30" customHeight="1" spans="1:12">
      <c r="A6" s="43">
        <v>1</v>
      </c>
      <c r="B6" s="45" t="s">
        <v>437</v>
      </c>
      <c r="C6" s="38">
        <v>1</v>
      </c>
      <c r="D6" s="22" t="s">
        <v>519</v>
      </c>
      <c r="E6" s="46">
        <v>1</v>
      </c>
      <c r="F6" s="66">
        <v>7.89</v>
      </c>
      <c r="G6" s="46" t="s">
        <v>520</v>
      </c>
      <c r="H6" s="46" t="s">
        <v>521</v>
      </c>
      <c r="I6" s="46" t="s">
        <v>522</v>
      </c>
      <c r="J6" s="66">
        <v>14132.77</v>
      </c>
      <c r="K6" s="66">
        <v>17752.5</v>
      </c>
      <c r="L6" s="38" t="s">
        <v>523</v>
      </c>
    </row>
    <row r="7" ht="30" customHeight="1" spans="1:12">
      <c r="A7" s="43">
        <v>2</v>
      </c>
      <c r="B7" s="45" t="s">
        <v>440</v>
      </c>
      <c r="C7" s="38">
        <v>2</v>
      </c>
      <c r="D7" s="22" t="s">
        <v>477</v>
      </c>
      <c r="E7" s="46">
        <v>1</v>
      </c>
      <c r="F7" s="66">
        <v>14.2</v>
      </c>
      <c r="G7" s="46" t="s">
        <v>520</v>
      </c>
      <c r="H7" s="46" t="s">
        <v>521</v>
      </c>
      <c r="I7" s="46" t="s">
        <v>522</v>
      </c>
      <c r="J7" s="66">
        <v>16956.93</v>
      </c>
      <c r="K7" s="66">
        <v>31950</v>
      </c>
      <c r="L7" s="38" t="s">
        <v>523</v>
      </c>
    </row>
    <row r="8" ht="30" customHeight="1" spans="1:12">
      <c r="A8" s="43">
        <v>3</v>
      </c>
      <c r="B8" s="45" t="s">
        <v>524</v>
      </c>
      <c r="C8" s="38">
        <v>3</v>
      </c>
      <c r="D8" s="22" t="s">
        <v>525</v>
      </c>
      <c r="E8" s="46">
        <v>1</v>
      </c>
      <c r="F8" s="66">
        <v>11.84</v>
      </c>
      <c r="G8" s="46" t="s">
        <v>520</v>
      </c>
      <c r="H8" s="46" t="s">
        <v>521</v>
      </c>
      <c r="I8" s="46" t="s">
        <v>522</v>
      </c>
      <c r="J8" s="66">
        <v>10790.09</v>
      </c>
      <c r="K8" s="66">
        <v>14208</v>
      </c>
      <c r="L8" s="38" t="s">
        <v>523</v>
      </c>
    </row>
    <row r="9" ht="30" customHeight="1" spans="1:12">
      <c r="A9" s="43">
        <v>4</v>
      </c>
      <c r="B9" s="45" t="s">
        <v>444</v>
      </c>
      <c r="C9" s="38">
        <v>4</v>
      </c>
      <c r="D9" s="22" t="s">
        <v>525</v>
      </c>
      <c r="E9" s="46">
        <v>1</v>
      </c>
      <c r="F9" s="66">
        <v>3.3</v>
      </c>
      <c r="G9" s="46" t="s">
        <v>520</v>
      </c>
      <c r="H9" s="46" t="s">
        <v>521</v>
      </c>
      <c r="I9" s="46" t="s">
        <v>522</v>
      </c>
      <c r="J9" s="66">
        <v>3906.13</v>
      </c>
      <c r="K9" s="66">
        <v>3960</v>
      </c>
      <c r="L9" s="38" t="s">
        <v>523</v>
      </c>
    </row>
    <row r="10" ht="30" customHeight="1" spans="1:12">
      <c r="A10" s="43">
        <v>5</v>
      </c>
      <c r="B10" s="45" t="s">
        <v>448</v>
      </c>
      <c r="C10" s="38">
        <v>5</v>
      </c>
      <c r="D10" s="22" t="s">
        <v>36</v>
      </c>
      <c r="E10" s="46">
        <v>1</v>
      </c>
      <c r="F10" s="66">
        <v>1.33</v>
      </c>
      <c r="G10" s="46" t="s">
        <v>520</v>
      </c>
      <c r="H10" s="46" t="s">
        <v>521</v>
      </c>
      <c r="I10" s="46" t="s">
        <v>522</v>
      </c>
      <c r="J10" s="66">
        <v>877.7</v>
      </c>
      <c r="K10" s="66">
        <v>957.6</v>
      </c>
      <c r="L10" s="38" t="s">
        <v>523</v>
      </c>
    </row>
    <row r="11" ht="30" customHeight="1" spans="1:12">
      <c r="A11" s="43">
        <v>6</v>
      </c>
      <c r="B11" s="45" t="s">
        <v>450</v>
      </c>
      <c r="C11" s="38">
        <v>6</v>
      </c>
      <c r="D11" s="22" t="s">
        <v>286</v>
      </c>
      <c r="E11" s="46">
        <v>1</v>
      </c>
      <c r="F11" s="66">
        <v>6</v>
      </c>
      <c r="G11" s="46" t="s">
        <v>520</v>
      </c>
      <c r="H11" s="46" t="s">
        <v>521</v>
      </c>
      <c r="I11" s="46" t="s">
        <v>522</v>
      </c>
      <c r="J11" s="66">
        <v>2388.3</v>
      </c>
      <c r="K11" s="66">
        <v>2520</v>
      </c>
      <c r="L11" s="38" t="s">
        <v>523</v>
      </c>
    </row>
    <row r="12" ht="30" customHeight="1" spans="1:12">
      <c r="A12" s="43">
        <v>7</v>
      </c>
      <c r="B12" s="45" t="s">
        <v>452</v>
      </c>
      <c r="C12" s="38">
        <v>7</v>
      </c>
      <c r="D12" s="22" t="s">
        <v>526</v>
      </c>
      <c r="E12" s="46">
        <v>1</v>
      </c>
      <c r="F12" s="66">
        <v>23.6</v>
      </c>
      <c r="G12" s="46" t="s">
        <v>520</v>
      </c>
      <c r="H12" s="46" t="s">
        <v>521</v>
      </c>
      <c r="I12" s="46" t="s">
        <v>522</v>
      </c>
      <c r="J12" s="66">
        <v>9393.98</v>
      </c>
      <c r="K12" s="66">
        <v>9440</v>
      </c>
      <c r="L12" s="38" t="s">
        <v>523</v>
      </c>
    </row>
    <row r="13" ht="30" customHeight="1" spans="1:12">
      <c r="A13" s="43">
        <v>8</v>
      </c>
      <c r="B13" s="45" t="s">
        <v>454</v>
      </c>
      <c r="C13" s="38">
        <v>8</v>
      </c>
      <c r="D13" s="22" t="s">
        <v>526</v>
      </c>
      <c r="E13" s="46">
        <v>1</v>
      </c>
      <c r="F13" s="66">
        <v>1.87</v>
      </c>
      <c r="G13" s="46" t="s">
        <v>520</v>
      </c>
      <c r="H13" s="46" t="s">
        <v>521</v>
      </c>
      <c r="I13" s="46" t="s">
        <v>522</v>
      </c>
      <c r="J13" s="66">
        <v>744.35</v>
      </c>
      <c r="K13" s="66">
        <v>748</v>
      </c>
      <c r="L13" s="38" t="s">
        <v>523</v>
      </c>
    </row>
    <row r="14" ht="30" customHeight="1" spans="1:12">
      <c r="A14" s="43">
        <v>9</v>
      </c>
      <c r="B14" s="45" t="s">
        <v>456</v>
      </c>
      <c r="C14" s="38">
        <v>9</v>
      </c>
      <c r="D14" s="22" t="s">
        <v>526</v>
      </c>
      <c r="E14" s="46">
        <v>1</v>
      </c>
      <c r="F14" s="66">
        <v>1.67</v>
      </c>
      <c r="G14" s="46" t="s">
        <v>520</v>
      </c>
      <c r="H14" s="46" t="s">
        <v>521</v>
      </c>
      <c r="I14" s="46" t="s">
        <v>522</v>
      </c>
      <c r="J14" s="66">
        <v>664.74</v>
      </c>
      <c r="K14" s="66">
        <v>668</v>
      </c>
      <c r="L14" s="38" t="s">
        <v>523</v>
      </c>
    </row>
    <row r="15" ht="30" customHeight="1" spans="1:12">
      <c r="A15" s="43">
        <v>10</v>
      </c>
      <c r="B15" s="45" t="s">
        <v>458</v>
      </c>
      <c r="C15" s="38">
        <v>10</v>
      </c>
      <c r="D15" s="22" t="s">
        <v>526</v>
      </c>
      <c r="E15" s="46">
        <v>1</v>
      </c>
      <c r="F15" s="66">
        <v>3.33</v>
      </c>
      <c r="G15" s="46" t="s">
        <v>520</v>
      </c>
      <c r="H15" s="46" t="s">
        <v>521</v>
      </c>
      <c r="I15" s="46" t="s">
        <v>522</v>
      </c>
      <c r="J15" s="66">
        <v>1325.51</v>
      </c>
      <c r="K15" s="66">
        <v>1332</v>
      </c>
      <c r="L15" s="38" t="s">
        <v>523</v>
      </c>
    </row>
    <row r="16" ht="30" customHeight="1" spans="1:12">
      <c r="A16" s="43">
        <v>11</v>
      </c>
      <c r="B16" s="45" t="s">
        <v>460</v>
      </c>
      <c r="C16" s="38">
        <v>11</v>
      </c>
      <c r="D16" s="22" t="s">
        <v>526</v>
      </c>
      <c r="E16" s="46">
        <v>1</v>
      </c>
      <c r="F16" s="66">
        <v>1.67</v>
      </c>
      <c r="G16" s="46" t="s">
        <v>520</v>
      </c>
      <c r="H16" s="46" t="s">
        <v>521</v>
      </c>
      <c r="I16" s="46" t="s">
        <v>522</v>
      </c>
      <c r="J16" s="66">
        <v>664.74</v>
      </c>
      <c r="K16" s="66">
        <v>668</v>
      </c>
      <c r="L16" s="38" t="s">
        <v>523</v>
      </c>
    </row>
    <row r="17" ht="30" customHeight="1" spans="1:12">
      <c r="A17" s="43">
        <v>12</v>
      </c>
      <c r="B17" s="45" t="s">
        <v>462</v>
      </c>
      <c r="C17" s="38">
        <v>12</v>
      </c>
      <c r="D17" s="22" t="s">
        <v>526</v>
      </c>
      <c r="E17" s="46">
        <v>1</v>
      </c>
      <c r="F17" s="66">
        <v>26.67</v>
      </c>
      <c r="G17" s="46" t="s">
        <v>520</v>
      </c>
      <c r="H17" s="46" t="s">
        <v>521</v>
      </c>
      <c r="I17" s="46" t="s">
        <v>522</v>
      </c>
      <c r="J17" s="66">
        <v>10615.99</v>
      </c>
      <c r="K17" s="66">
        <v>10668</v>
      </c>
      <c r="L17" s="38" t="s">
        <v>523</v>
      </c>
    </row>
    <row r="18" ht="30" customHeight="1" spans="1:12">
      <c r="A18" s="43">
        <v>13</v>
      </c>
      <c r="B18" s="45" t="s">
        <v>527</v>
      </c>
      <c r="C18" s="38">
        <v>13</v>
      </c>
      <c r="D18" s="22" t="s">
        <v>526</v>
      </c>
      <c r="E18" s="46">
        <v>1</v>
      </c>
      <c r="F18" s="66">
        <v>3.33</v>
      </c>
      <c r="G18" s="46" t="s">
        <v>520</v>
      </c>
      <c r="H18" s="46" t="s">
        <v>521</v>
      </c>
      <c r="I18" s="46" t="s">
        <v>522</v>
      </c>
      <c r="J18" s="66">
        <v>1325.51</v>
      </c>
      <c r="K18" s="66">
        <v>1332</v>
      </c>
      <c r="L18" s="38" t="s">
        <v>523</v>
      </c>
    </row>
    <row r="19" ht="30" customHeight="1" spans="1:12">
      <c r="A19" s="43">
        <v>14</v>
      </c>
      <c r="B19" s="45" t="s">
        <v>466</v>
      </c>
      <c r="C19" s="38">
        <v>14</v>
      </c>
      <c r="D19" s="22" t="s">
        <v>526</v>
      </c>
      <c r="E19" s="46">
        <v>1</v>
      </c>
      <c r="F19" s="66">
        <v>3.33</v>
      </c>
      <c r="G19" s="46" t="s">
        <v>520</v>
      </c>
      <c r="H19" s="46" t="s">
        <v>521</v>
      </c>
      <c r="I19" s="46" t="s">
        <v>522</v>
      </c>
      <c r="J19" s="66">
        <v>1325.51</v>
      </c>
      <c r="K19" s="66">
        <v>1332</v>
      </c>
      <c r="L19" s="38" t="s">
        <v>523</v>
      </c>
    </row>
    <row r="20" ht="30" customHeight="1" spans="1:12">
      <c r="A20" s="43">
        <v>15</v>
      </c>
      <c r="B20" s="45" t="s">
        <v>468</v>
      </c>
      <c r="C20" s="38">
        <v>15</v>
      </c>
      <c r="D20" s="22" t="s">
        <v>528</v>
      </c>
      <c r="E20" s="46">
        <v>1</v>
      </c>
      <c r="F20" s="66">
        <v>5.07</v>
      </c>
      <c r="G20" s="46" t="s">
        <v>520</v>
      </c>
      <c r="H20" s="46" t="s">
        <v>521</v>
      </c>
      <c r="I20" s="46" t="s">
        <v>522</v>
      </c>
      <c r="J20" s="66">
        <v>6744.75</v>
      </c>
      <c r="K20" s="66">
        <v>11407.5</v>
      </c>
      <c r="L20" s="38" t="s">
        <v>523</v>
      </c>
    </row>
    <row r="21" ht="30" customHeight="1" spans="1:12">
      <c r="A21" s="43">
        <v>16</v>
      </c>
      <c r="B21" s="45" t="s">
        <v>470</v>
      </c>
      <c r="C21" s="38">
        <v>16</v>
      </c>
      <c r="D21" s="22" t="s">
        <v>36</v>
      </c>
      <c r="E21" s="46">
        <v>1</v>
      </c>
      <c r="F21" s="66">
        <v>4</v>
      </c>
      <c r="G21" s="46" t="s">
        <v>520</v>
      </c>
      <c r="H21" s="46" t="s">
        <v>521</v>
      </c>
      <c r="I21" s="46" t="s">
        <v>522</v>
      </c>
      <c r="J21" s="66">
        <v>3561.5</v>
      </c>
      <c r="K21" s="66">
        <v>4800</v>
      </c>
      <c r="L21" s="38" t="s">
        <v>523</v>
      </c>
    </row>
    <row r="22" ht="30" customHeight="1" spans="1:12">
      <c r="A22" s="43">
        <v>17</v>
      </c>
      <c r="B22" s="45" t="s">
        <v>529</v>
      </c>
      <c r="C22" s="38">
        <v>17</v>
      </c>
      <c r="D22" s="22" t="s">
        <v>530</v>
      </c>
      <c r="E22" s="46">
        <v>1</v>
      </c>
      <c r="F22" s="66">
        <v>3.33</v>
      </c>
      <c r="G22" s="46" t="s">
        <v>520</v>
      </c>
      <c r="H22" s="46" t="s">
        <v>521</v>
      </c>
      <c r="I22" s="46" t="s">
        <v>522</v>
      </c>
      <c r="J22" s="66">
        <v>6069.42</v>
      </c>
      <c r="K22" s="66">
        <v>6327</v>
      </c>
      <c r="L22" s="38" t="s">
        <v>523</v>
      </c>
    </row>
    <row r="23" ht="30" customHeight="1" spans="1:12">
      <c r="A23" s="43">
        <v>18</v>
      </c>
      <c r="B23" s="45" t="s">
        <v>531</v>
      </c>
      <c r="C23" s="38">
        <v>18</v>
      </c>
      <c r="D23" s="22" t="s">
        <v>36</v>
      </c>
      <c r="E23" s="46">
        <v>1</v>
      </c>
      <c r="F23" s="66">
        <v>10</v>
      </c>
      <c r="G23" s="46" t="s">
        <v>520</v>
      </c>
      <c r="H23" s="46" t="s">
        <v>521</v>
      </c>
      <c r="I23" s="46" t="s">
        <v>522</v>
      </c>
      <c r="J23" s="66">
        <v>17912.25</v>
      </c>
      <c r="K23" s="66">
        <v>18000</v>
      </c>
      <c r="L23" s="38" t="s">
        <v>523</v>
      </c>
    </row>
    <row r="24" ht="30" customHeight="1" spans="1:12">
      <c r="A24" s="43">
        <v>19</v>
      </c>
      <c r="B24" s="45" t="s">
        <v>532</v>
      </c>
      <c r="C24" s="38">
        <v>19</v>
      </c>
      <c r="D24" s="22" t="s">
        <v>477</v>
      </c>
      <c r="E24" s="46">
        <v>1</v>
      </c>
      <c r="F24" s="66">
        <v>3.33</v>
      </c>
      <c r="G24" s="46" t="s">
        <v>520</v>
      </c>
      <c r="H24" s="46" t="s">
        <v>521</v>
      </c>
      <c r="I24" s="46" t="s">
        <v>522</v>
      </c>
      <c r="J24" s="66">
        <v>2964.95</v>
      </c>
      <c r="K24" s="66">
        <v>4995</v>
      </c>
      <c r="L24" s="38" t="s">
        <v>523</v>
      </c>
    </row>
    <row r="25" ht="30" customHeight="1" spans="1:12">
      <c r="A25" s="43">
        <v>20</v>
      </c>
      <c r="B25" s="45" t="s">
        <v>476</v>
      </c>
      <c r="C25" s="38">
        <v>20</v>
      </c>
      <c r="D25" s="22" t="s">
        <v>533</v>
      </c>
      <c r="E25" s="46">
        <v>1</v>
      </c>
      <c r="F25" s="66">
        <v>1.59</v>
      </c>
      <c r="G25" s="46" t="s">
        <v>520</v>
      </c>
      <c r="H25" s="46" t="s">
        <v>521</v>
      </c>
      <c r="I25" s="46" t="s">
        <v>522</v>
      </c>
      <c r="J25" s="66">
        <v>1449.01</v>
      </c>
      <c r="K25" s="66">
        <v>1908</v>
      </c>
      <c r="L25" s="38" t="s">
        <v>523</v>
      </c>
    </row>
    <row r="26" ht="30" customHeight="1" spans="1:12">
      <c r="A26" s="43">
        <v>21</v>
      </c>
      <c r="B26" s="45" t="str">
        <f>'表8 计划年度储备地块收支测算表'!D28</f>
        <v>新开长隆文旅项目</v>
      </c>
      <c r="C26" s="38">
        <v>21</v>
      </c>
      <c r="D26" s="22" t="str">
        <f>'表7 计划年度拟入库储备地块信息统计表'!F29</f>
        <v>新开镇龙湾村</v>
      </c>
      <c r="E26" s="46">
        <v>1</v>
      </c>
      <c r="F26" s="66">
        <f>'表7 计划年度拟入库储备地块信息统计表'!L29</f>
        <v>33.33</v>
      </c>
      <c r="G26" s="46" t="s">
        <v>520</v>
      </c>
      <c r="H26" s="46" t="s">
        <v>521</v>
      </c>
      <c r="I26" s="46" t="s">
        <v>522</v>
      </c>
      <c r="J26" s="66">
        <f>'表8 计划年度储备地块收支测算表'!G28</f>
        <v>59701.53</v>
      </c>
      <c r="K26" s="66">
        <f>'表8 计划年度储备地块收支测算表'!L28</f>
        <v>73326</v>
      </c>
      <c r="L26" s="38" t="s">
        <v>523</v>
      </c>
    </row>
    <row r="27" ht="30" customHeight="1" spans="1:12">
      <c r="A27" s="43">
        <v>22</v>
      </c>
      <c r="B27" s="45" t="str">
        <f>'表8 计划年度储备地块收支测算表'!D29</f>
        <v>麻塘城市综合体项目</v>
      </c>
      <c r="C27" s="38">
        <v>22</v>
      </c>
      <c r="D27" s="22" t="str">
        <f>'表7 计划年度拟入库储备地块信息统计表'!F30</f>
        <v>麻塘办事处洞庭村</v>
      </c>
      <c r="E27" s="46">
        <v>1</v>
      </c>
      <c r="F27" s="66">
        <f>'表7 计划年度拟入库储备地块信息统计表'!L30</f>
        <v>1.2</v>
      </c>
      <c r="G27" s="46" t="s">
        <v>520</v>
      </c>
      <c r="H27" s="46" t="s">
        <v>521</v>
      </c>
      <c r="I27" s="46" t="s">
        <v>522</v>
      </c>
      <c r="J27" s="66">
        <f>'表8 计划年度储备地块收支测算表'!G29</f>
        <v>2149.47</v>
      </c>
      <c r="K27" s="66">
        <f>'表8 计划年度储备地块收支测算表'!L29</f>
        <v>2640</v>
      </c>
      <c r="L27" s="38" t="s">
        <v>523</v>
      </c>
    </row>
    <row r="28" ht="30" customHeight="1" spans="1:12">
      <c r="A28" s="43">
        <v>23</v>
      </c>
      <c r="B28" s="45" t="s">
        <v>483</v>
      </c>
      <c r="C28" s="38">
        <v>23</v>
      </c>
      <c r="D28" s="22" t="s">
        <v>533</v>
      </c>
      <c r="E28" s="46">
        <v>1</v>
      </c>
      <c r="F28" s="66">
        <v>1.2</v>
      </c>
      <c r="G28" s="46" t="s">
        <v>520</v>
      </c>
      <c r="H28" s="46" t="s">
        <v>521</v>
      </c>
      <c r="I28" s="46" t="s">
        <v>522</v>
      </c>
      <c r="J28" s="66">
        <f>'表8 计划年度储备地块收支测算表'!G30</f>
        <v>1093.59</v>
      </c>
      <c r="K28" s="66">
        <v>1440</v>
      </c>
      <c r="L28" s="38" t="s">
        <v>523</v>
      </c>
    </row>
    <row r="29" ht="30" customHeight="1" spans="1:12">
      <c r="A29" s="43">
        <v>24</v>
      </c>
      <c r="B29" s="45" t="s">
        <v>485</v>
      </c>
      <c r="C29" s="38">
        <v>24</v>
      </c>
      <c r="D29" s="22" t="s">
        <v>36</v>
      </c>
      <c r="E29" s="46">
        <v>1</v>
      </c>
      <c r="F29" s="66">
        <v>1.33</v>
      </c>
      <c r="G29" s="46" t="s">
        <v>520</v>
      </c>
      <c r="H29" s="46" t="s">
        <v>521</v>
      </c>
      <c r="I29" s="46" t="s">
        <v>522</v>
      </c>
      <c r="J29" s="66">
        <f>'表8 计划年度储备地块收支测算表'!G31</f>
        <v>2382.33</v>
      </c>
      <c r="K29" s="66">
        <v>3325</v>
      </c>
      <c r="L29" s="38" t="s">
        <v>523</v>
      </c>
    </row>
    <row r="30" ht="30" customHeight="1" spans="1:12">
      <c r="A30" s="43">
        <v>25</v>
      </c>
      <c r="B30" s="45" t="str">
        <f>'表7 计划年度拟入库储备地块信息统计表'!E7</f>
        <v>2020年第一批次周转用地</v>
      </c>
      <c r="C30" s="38">
        <f>A30</f>
        <v>25</v>
      </c>
      <c r="D30" s="22" t="str">
        <f>'表7 计划年度拟入库储备地块信息统计表'!F7</f>
        <v>岳阳县新墙镇、长湖乡</v>
      </c>
      <c r="E30" s="46">
        <v>1</v>
      </c>
      <c r="F30" s="66">
        <f>'表7 计划年度拟入库储备地块信息统计表'!L7</f>
        <v>8.12</v>
      </c>
      <c r="G30" s="46" t="s">
        <v>520</v>
      </c>
      <c r="H30" s="46" t="s">
        <v>521</v>
      </c>
      <c r="I30" s="46" t="s">
        <v>522</v>
      </c>
      <c r="J30" s="66">
        <f>'表8 计划年度储备地块收支测算表'!G6</f>
        <v>3232.17</v>
      </c>
      <c r="K30" s="66">
        <f>'表8 计划年度储备地块收支测算表'!L6</f>
        <v>3248</v>
      </c>
      <c r="L30" s="38" t="s">
        <v>523</v>
      </c>
    </row>
    <row r="31" ht="30" customHeight="1" spans="1:12">
      <c r="A31" s="43" t="s">
        <v>351</v>
      </c>
      <c r="B31" s="45"/>
      <c r="C31" s="38"/>
      <c r="D31" s="22"/>
      <c r="E31" s="46"/>
      <c r="F31" s="66">
        <f>SUM(F6:F30)</f>
        <v>182.53</v>
      </c>
      <c r="G31" s="46"/>
      <c r="H31" s="46"/>
      <c r="I31" s="46"/>
      <c r="J31" s="66">
        <f t="shared" ref="J31:K31" si="0">SUM(J6:J30)</f>
        <v>182373.22</v>
      </c>
      <c r="K31" s="66">
        <f t="shared" si="0"/>
        <v>228952.6</v>
      </c>
      <c r="L31" s="38"/>
    </row>
  </sheetData>
  <mergeCells count="7">
    <mergeCell ref="A1:L1"/>
    <mergeCell ref="A2:L2"/>
    <mergeCell ref="B3:F3"/>
    <mergeCell ref="G3:I3"/>
    <mergeCell ref="J3:K3"/>
    <mergeCell ref="A3:A4"/>
    <mergeCell ref="L3:L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opLeftCell="I25" workbookViewId="0">
      <selection activeCell="R31" sqref="R31"/>
    </sheetView>
  </sheetViews>
  <sheetFormatPr defaultColWidth="9" defaultRowHeight="13.5"/>
  <cols>
    <col min="1" max="1" width="6.10833333333333" customWidth="1"/>
    <col min="3" max="3" width="20.4416666666667" customWidth="1"/>
    <col min="5" max="5" width="17.8833333333333" customWidth="1"/>
    <col min="6" max="6" width="14.1083333333333" customWidth="1"/>
    <col min="8" max="8" width="10.4416666666667" customWidth="1"/>
    <col min="10" max="10" width="13.2166666666667" customWidth="1"/>
    <col min="11" max="13" width="13.3333333333333" customWidth="1"/>
    <col min="14" max="14" width="20.775" customWidth="1"/>
    <col min="20" max="20" width="10.775" customWidth="1"/>
    <col min="24" max="24" width="12.4416666666667" customWidth="1"/>
    <col min="25" max="25" width="11.3333333333333" customWidth="1"/>
    <col min="26" max="26" width="11.4416666666667" customWidth="1"/>
  </cols>
  <sheetData>
    <row r="1" ht="20.4" customHeight="1" spans="1:26">
      <c r="A1" s="12" t="s">
        <v>534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ht="15.6" customHeight="1" spans="1:26">
      <c r="A2" s="50" t="s">
        <v>535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ht="15.75" spans="1:26">
      <c r="A3" s="16" t="s">
        <v>504</v>
      </c>
      <c r="B3" s="16" t="s">
        <v>536</v>
      </c>
      <c r="C3" s="16"/>
      <c r="D3" s="16"/>
      <c r="E3" s="16"/>
      <c r="F3" s="16"/>
      <c r="G3" s="16"/>
      <c r="H3" s="15" t="s">
        <v>537</v>
      </c>
      <c r="I3" s="16" t="s">
        <v>538</v>
      </c>
      <c r="J3" s="16"/>
      <c r="K3" s="16"/>
      <c r="L3" s="15" t="s">
        <v>539</v>
      </c>
      <c r="M3" s="15" t="s">
        <v>540</v>
      </c>
      <c r="N3" s="15"/>
      <c r="O3" s="16"/>
      <c r="P3" s="15" t="s">
        <v>541</v>
      </c>
      <c r="Q3" s="15"/>
      <c r="R3" s="16"/>
      <c r="S3" s="15" t="s">
        <v>542</v>
      </c>
      <c r="T3" s="15" t="s">
        <v>543</v>
      </c>
      <c r="U3" s="15"/>
      <c r="V3" s="15"/>
      <c r="W3" s="15"/>
      <c r="X3" s="15"/>
      <c r="Y3" s="15"/>
      <c r="Z3" s="16"/>
    </row>
    <row r="4" ht="44.25" spans="1:26">
      <c r="A4" s="16"/>
      <c r="B4" s="16" t="s">
        <v>544</v>
      </c>
      <c r="C4" s="16" t="s">
        <v>545</v>
      </c>
      <c r="D4" s="40" t="s">
        <v>493</v>
      </c>
      <c r="E4" s="3" t="s">
        <v>6</v>
      </c>
      <c r="F4" s="3" t="s">
        <v>546</v>
      </c>
      <c r="G4" s="3" t="s">
        <v>547</v>
      </c>
      <c r="H4" s="16"/>
      <c r="I4" s="38" t="s">
        <v>548</v>
      </c>
      <c r="J4" s="59" t="s">
        <v>549</v>
      </c>
      <c r="K4" s="40" t="s">
        <v>550</v>
      </c>
      <c r="L4" s="16"/>
      <c r="M4" s="15" t="s">
        <v>391</v>
      </c>
      <c r="N4" s="15" t="s">
        <v>551</v>
      </c>
      <c r="O4" s="15" t="s">
        <v>552</v>
      </c>
      <c r="P4" s="15" t="s">
        <v>553</v>
      </c>
      <c r="Q4" s="15" t="s">
        <v>554</v>
      </c>
      <c r="R4" s="15" t="s">
        <v>555</v>
      </c>
      <c r="S4" s="16"/>
      <c r="T4" s="15" t="s">
        <v>556</v>
      </c>
      <c r="U4" s="15" t="s">
        <v>557</v>
      </c>
      <c r="V4" s="15" t="s">
        <v>558</v>
      </c>
      <c r="W4" s="15" t="s">
        <v>559</v>
      </c>
      <c r="X4" s="15" t="s">
        <v>560</v>
      </c>
      <c r="Y4" s="15" t="s">
        <v>561</v>
      </c>
      <c r="Z4" s="15" t="s">
        <v>562</v>
      </c>
    </row>
    <row r="5" ht="30" customHeight="1" spans="1:26">
      <c r="A5" s="52">
        <f>'表9 计划年度土地储备项目表'!A5</f>
        <v>-1</v>
      </c>
      <c r="B5" s="52">
        <f>A5-1</f>
        <v>-2</v>
      </c>
      <c r="C5" s="52">
        <f t="shared" ref="C5:Z5" si="0">B5-1</f>
        <v>-3</v>
      </c>
      <c r="D5" s="52">
        <f t="shared" si="0"/>
        <v>-4</v>
      </c>
      <c r="E5" s="52">
        <f t="shared" si="0"/>
        <v>-5</v>
      </c>
      <c r="F5" s="52">
        <f t="shared" si="0"/>
        <v>-6</v>
      </c>
      <c r="G5" s="52">
        <f t="shared" si="0"/>
        <v>-7</v>
      </c>
      <c r="H5" s="52">
        <f t="shared" si="0"/>
        <v>-8</v>
      </c>
      <c r="I5" s="52">
        <f t="shared" si="0"/>
        <v>-9</v>
      </c>
      <c r="J5" s="52">
        <f t="shared" si="0"/>
        <v>-10</v>
      </c>
      <c r="K5" s="52">
        <f t="shared" si="0"/>
        <v>-11</v>
      </c>
      <c r="L5" s="52">
        <f t="shared" si="0"/>
        <v>-12</v>
      </c>
      <c r="M5" s="52">
        <f t="shared" si="0"/>
        <v>-13</v>
      </c>
      <c r="N5" s="52">
        <f t="shared" si="0"/>
        <v>-14</v>
      </c>
      <c r="O5" s="52">
        <f t="shared" si="0"/>
        <v>-15</v>
      </c>
      <c r="P5" s="52">
        <f t="shared" si="0"/>
        <v>-16</v>
      </c>
      <c r="Q5" s="52">
        <f t="shared" si="0"/>
        <v>-17</v>
      </c>
      <c r="R5" s="52">
        <f t="shared" si="0"/>
        <v>-18</v>
      </c>
      <c r="S5" s="52">
        <f t="shared" si="0"/>
        <v>-19</v>
      </c>
      <c r="T5" s="52">
        <f t="shared" si="0"/>
        <v>-20</v>
      </c>
      <c r="U5" s="52">
        <f t="shared" si="0"/>
        <v>-21</v>
      </c>
      <c r="V5" s="52">
        <f t="shared" si="0"/>
        <v>-22</v>
      </c>
      <c r="W5" s="52">
        <f t="shared" si="0"/>
        <v>-23</v>
      </c>
      <c r="X5" s="52">
        <f t="shared" si="0"/>
        <v>-24</v>
      </c>
      <c r="Y5" s="52">
        <f t="shared" si="0"/>
        <v>-25</v>
      </c>
      <c r="Z5" s="52">
        <f t="shared" si="0"/>
        <v>-26</v>
      </c>
    </row>
    <row r="6" ht="30" customHeight="1" spans="1:26">
      <c r="A6" s="16">
        <v>1</v>
      </c>
      <c r="B6" s="53" t="s">
        <v>436</v>
      </c>
      <c r="C6" s="53" t="s">
        <v>437</v>
      </c>
      <c r="D6" s="54">
        <v>7.89</v>
      </c>
      <c r="E6" s="3" t="str">
        <f>'表7 计划年度拟入库储备地块信息统计表'!S9</f>
        <v>商服用地</v>
      </c>
      <c r="F6" s="55">
        <v>44967</v>
      </c>
      <c r="G6" s="56" t="s">
        <v>431</v>
      </c>
      <c r="H6" s="57" t="s">
        <v>28</v>
      </c>
      <c r="I6" s="56" t="s">
        <v>431</v>
      </c>
      <c r="J6" s="55">
        <v>44997</v>
      </c>
      <c r="K6" s="60">
        <v>946.8</v>
      </c>
      <c r="L6" s="60" t="s">
        <v>27</v>
      </c>
      <c r="M6" s="60" t="str">
        <f>'表7 计划年度拟入库储备地块信息统计表'!AE9</f>
        <v>无管护</v>
      </c>
      <c r="N6" s="60" t="str">
        <f>'表7 计划年度拟入库储备地块信息统计表'!AF9</f>
        <v>岳阳县土地储备中心</v>
      </c>
      <c r="O6" s="60">
        <v>0</v>
      </c>
      <c r="P6" s="60" t="s">
        <v>432</v>
      </c>
      <c r="Q6" s="60">
        <v>0</v>
      </c>
      <c r="R6" s="60">
        <v>0</v>
      </c>
      <c r="S6" s="3" t="s">
        <v>28</v>
      </c>
      <c r="T6" s="61">
        <v>45169</v>
      </c>
      <c r="U6" s="56" t="s">
        <v>26</v>
      </c>
      <c r="V6" s="62">
        <f>ROUND(X6/D6,0)</f>
        <v>2250</v>
      </c>
      <c r="W6" s="16">
        <v>7.89</v>
      </c>
      <c r="X6" s="63">
        <f>'表8 计划年度储备地块收支测算表'!L8</f>
        <v>17752.5</v>
      </c>
      <c r="Y6" s="63">
        <f>'表8 计划年度储备地块收支测算表'!G8</f>
        <v>14132.77</v>
      </c>
      <c r="Z6" s="63">
        <f>X6-Y6</f>
        <v>3619.73</v>
      </c>
    </row>
    <row r="7" ht="30" customHeight="1" spans="1:26">
      <c r="A7" s="16">
        <v>2</v>
      </c>
      <c r="B7" s="53" t="s">
        <v>439</v>
      </c>
      <c r="C7" s="53" t="s">
        <v>440</v>
      </c>
      <c r="D7" s="54">
        <v>14.2</v>
      </c>
      <c r="E7" s="3" t="str">
        <f>'表7 计划年度拟入库储备地块信息统计表'!S10</f>
        <v>商服用地</v>
      </c>
      <c r="F7" s="55">
        <v>44967</v>
      </c>
      <c r="G7" s="56" t="s">
        <v>431</v>
      </c>
      <c r="H7" s="57" t="s">
        <v>28</v>
      </c>
      <c r="I7" s="56" t="s">
        <v>431</v>
      </c>
      <c r="J7" s="55">
        <v>44997</v>
      </c>
      <c r="K7" s="60">
        <v>1704</v>
      </c>
      <c r="L7" s="60" t="s">
        <v>27</v>
      </c>
      <c r="M7" s="60" t="str">
        <f>'表7 计划年度拟入库储备地块信息统计表'!AE10</f>
        <v>无管护</v>
      </c>
      <c r="N7" s="60" t="str">
        <f>'表7 计划年度拟入库储备地块信息统计表'!AF10</f>
        <v>岳阳县土地储备中心</v>
      </c>
      <c r="O7" s="60">
        <v>0</v>
      </c>
      <c r="P7" s="60" t="s">
        <v>432</v>
      </c>
      <c r="Q7" s="60">
        <v>0</v>
      </c>
      <c r="R7" s="60">
        <v>0</v>
      </c>
      <c r="S7" s="3" t="s">
        <v>28</v>
      </c>
      <c r="T7" s="61">
        <v>45169</v>
      </c>
      <c r="U7" s="56" t="s">
        <v>26</v>
      </c>
      <c r="V7" s="62">
        <f t="shared" ref="V7:V29" si="1">ROUND(X7/D7,0)</f>
        <v>2250</v>
      </c>
      <c r="W7" s="16">
        <v>14.2</v>
      </c>
      <c r="X7" s="63">
        <f>'表8 计划年度储备地块收支测算表'!L9</f>
        <v>31950</v>
      </c>
      <c r="Y7" s="63">
        <f>'表8 计划年度储备地块收支测算表'!G9</f>
        <v>16956.93</v>
      </c>
      <c r="Z7" s="63">
        <f t="shared" ref="Z7:Z30" si="2">X7-Y7</f>
        <v>14993.07</v>
      </c>
    </row>
    <row r="8" ht="30" customHeight="1" spans="1:26">
      <c r="A8" s="16">
        <v>3</v>
      </c>
      <c r="B8" s="53" t="s">
        <v>563</v>
      </c>
      <c r="C8" s="53" t="s">
        <v>524</v>
      </c>
      <c r="D8" s="54">
        <v>11.84</v>
      </c>
      <c r="E8" s="3" t="str">
        <f>'表7 计划年度拟入库储备地块信息统计表'!S11</f>
        <v>商服用地</v>
      </c>
      <c r="F8" s="55">
        <v>44967</v>
      </c>
      <c r="G8" s="56" t="s">
        <v>431</v>
      </c>
      <c r="H8" s="57" t="s">
        <v>28</v>
      </c>
      <c r="I8" s="56" t="s">
        <v>431</v>
      </c>
      <c r="J8" s="55">
        <v>44997</v>
      </c>
      <c r="K8" s="60">
        <v>1420.8</v>
      </c>
      <c r="L8" s="60" t="s">
        <v>27</v>
      </c>
      <c r="M8" s="60" t="str">
        <f>'表7 计划年度拟入库储备地块信息统计表'!AE11</f>
        <v>无管护</v>
      </c>
      <c r="N8" s="60" t="str">
        <f>'表7 计划年度拟入库储备地块信息统计表'!AF11</f>
        <v>岳阳县土地储备中心</v>
      </c>
      <c r="O8" s="60">
        <v>0</v>
      </c>
      <c r="P8" s="60" t="s">
        <v>432</v>
      </c>
      <c r="Q8" s="60">
        <v>0</v>
      </c>
      <c r="R8" s="60">
        <v>0</v>
      </c>
      <c r="S8" s="3" t="s">
        <v>28</v>
      </c>
      <c r="T8" s="61">
        <v>45169</v>
      </c>
      <c r="U8" s="56" t="s">
        <v>26</v>
      </c>
      <c r="V8" s="62">
        <f t="shared" si="1"/>
        <v>1200</v>
      </c>
      <c r="W8" s="16">
        <v>11.84</v>
      </c>
      <c r="X8" s="63">
        <f>'表8 计划年度储备地块收支测算表'!L10</f>
        <v>14208</v>
      </c>
      <c r="Y8" s="63">
        <f>'表8 计划年度储备地块收支测算表'!G10</f>
        <v>10790.09</v>
      </c>
      <c r="Z8" s="63">
        <f t="shared" si="2"/>
        <v>3417.91</v>
      </c>
    </row>
    <row r="9" ht="30" customHeight="1" spans="1:26">
      <c r="A9" s="16">
        <v>4</v>
      </c>
      <c r="B9" s="53" t="s">
        <v>564</v>
      </c>
      <c r="C9" s="53" t="s">
        <v>444</v>
      </c>
      <c r="D9" s="54">
        <v>3.3</v>
      </c>
      <c r="E9" s="3" t="str">
        <f>'表7 计划年度拟入库储备地块信息统计表'!S12</f>
        <v>商服用地</v>
      </c>
      <c r="F9" s="55">
        <v>44967</v>
      </c>
      <c r="G9" s="56" t="s">
        <v>431</v>
      </c>
      <c r="H9" s="57" t="s">
        <v>28</v>
      </c>
      <c r="I9" s="56" t="s">
        <v>431</v>
      </c>
      <c r="J9" s="55">
        <v>44997</v>
      </c>
      <c r="K9" s="60">
        <v>396</v>
      </c>
      <c r="L9" s="60" t="s">
        <v>27</v>
      </c>
      <c r="M9" s="60" t="str">
        <f>'表7 计划年度拟入库储备地块信息统计表'!AE12</f>
        <v>无管护</v>
      </c>
      <c r="N9" s="60" t="str">
        <f>'表7 计划年度拟入库储备地块信息统计表'!AF12</f>
        <v>岳阳县土地储备中心</v>
      </c>
      <c r="O9" s="60">
        <v>0</v>
      </c>
      <c r="P9" s="60" t="s">
        <v>432</v>
      </c>
      <c r="Q9" s="60">
        <v>0</v>
      </c>
      <c r="R9" s="60">
        <v>0</v>
      </c>
      <c r="S9" s="3" t="s">
        <v>28</v>
      </c>
      <c r="T9" s="61">
        <v>45169</v>
      </c>
      <c r="U9" s="56" t="s">
        <v>26</v>
      </c>
      <c r="V9" s="62">
        <f t="shared" si="1"/>
        <v>1200</v>
      </c>
      <c r="W9" s="16">
        <v>3.3</v>
      </c>
      <c r="X9" s="63">
        <f>'表8 计划年度储备地块收支测算表'!L11</f>
        <v>3960</v>
      </c>
      <c r="Y9" s="63">
        <f>'表8 计划年度储备地块收支测算表'!G11</f>
        <v>3906.13</v>
      </c>
      <c r="Z9" s="63">
        <f t="shared" si="2"/>
        <v>53.8699999999999</v>
      </c>
    </row>
    <row r="10" ht="30" customHeight="1" spans="1:26">
      <c r="A10" s="16">
        <v>5</v>
      </c>
      <c r="B10" s="53" t="s">
        <v>565</v>
      </c>
      <c r="C10" s="53" t="s">
        <v>448</v>
      </c>
      <c r="D10" s="54">
        <v>1.33</v>
      </c>
      <c r="E10" s="3" t="str">
        <f>'表7 计划年度拟入库储备地块信息统计表'!S13</f>
        <v>公共管理与公共服务用地</v>
      </c>
      <c r="F10" s="55">
        <v>45059</v>
      </c>
      <c r="G10" s="56" t="s">
        <v>431</v>
      </c>
      <c r="H10" s="57" t="s">
        <v>28</v>
      </c>
      <c r="I10" s="56" t="s">
        <v>431</v>
      </c>
      <c r="J10" s="55">
        <v>45089</v>
      </c>
      <c r="K10" s="60">
        <v>159.6</v>
      </c>
      <c r="L10" s="60" t="s">
        <v>27</v>
      </c>
      <c r="M10" s="60" t="str">
        <f>'表7 计划年度拟入库储备地块信息统计表'!AE13</f>
        <v>无管护</v>
      </c>
      <c r="N10" s="60" t="str">
        <f>'表7 计划年度拟入库储备地块信息统计表'!AF13</f>
        <v>岳阳县土地储备中心</v>
      </c>
      <c r="O10" s="60">
        <v>0</v>
      </c>
      <c r="P10" s="60" t="s">
        <v>432</v>
      </c>
      <c r="Q10" s="60">
        <v>0</v>
      </c>
      <c r="R10" s="60">
        <v>0</v>
      </c>
      <c r="S10" s="3" t="s">
        <v>28</v>
      </c>
      <c r="T10" s="61">
        <v>45291</v>
      </c>
      <c r="U10" s="56" t="s">
        <v>26</v>
      </c>
      <c r="V10" s="62">
        <f t="shared" si="1"/>
        <v>720</v>
      </c>
      <c r="W10" s="16">
        <v>1.33</v>
      </c>
      <c r="X10" s="63">
        <f>'表8 计划年度储备地块收支测算表'!L12</f>
        <v>957.6</v>
      </c>
      <c r="Y10" s="63">
        <f>'表8 计划年度储备地块收支测算表'!G12</f>
        <v>877.7</v>
      </c>
      <c r="Z10" s="63">
        <f t="shared" si="2"/>
        <v>79.9</v>
      </c>
    </row>
    <row r="11" ht="30" customHeight="1" spans="1:26">
      <c r="A11" s="16">
        <v>6</v>
      </c>
      <c r="B11" s="53" t="s">
        <v>566</v>
      </c>
      <c r="C11" s="53" t="s">
        <v>450</v>
      </c>
      <c r="D11" s="54">
        <v>6</v>
      </c>
      <c r="E11" s="3" t="str">
        <f>'表7 计划年度拟入库储备地块信息统计表'!S14</f>
        <v>工矿仓储用地</v>
      </c>
      <c r="F11" s="55">
        <v>45059</v>
      </c>
      <c r="G11" s="56" t="s">
        <v>431</v>
      </c>
      <c r="H11" s="57" t="s">
        <v>28</v>
      </c>
      <c r="I11" s="56" t="s">
        <v>431</v>
      </c>
      <c r="J11" s="55">
        <v>45089</v>
      </c>
      <c r="K11" s="60">
        <v>720</v>
      </c>
      <c r="L11" s="60" t="s">
        <v>27</v>
      </c>
      <c r="M11" s="60" t="str">
        <f>'表7 计划年度拟入库储备地块信息统计表'!AE14</f>
        <v>无管护</v>
      </c>
      <c r="N11" s="60" t="str">
        <f>'表7 计划年度拟入库储备地块信息统计表'!AF14</f>
        <v>岳阳县土地储备中心</v>
      </c>
      <c r="O11" s="60">
        <v>0</v>
      </c>
      <c r="P11" s="60" t="s">
        <v>432</v>
      </c>
      <c r="Q11" s="60">
        <v>0</v>
      </c>
      <c r="R11" s="60">
        <v>0</v>
      </c>
      <c r="S11" s="3" t="s">
        <v>28</v>
      </c>
      <c r="T11" s="61">
        <v>45291</v>
      </c>
      <c r="U11" s="56" t="s">
        <v>26</v>
      </c>
      <c r="V11" s="62">
        <f t="shared" si="1"/>
        <v>420</v>
      </c>
      <c r="W11" s="16">
        <v>6</v>
      </c>
      <c r="X11" s="63">
        <f>'表8 计划年度储备地块收支测算表'!L13</f>
        <v>2520</v>
      </c>
      <c r="Y11" s="63">
        <f>'表8 计划年度储备地块收支测算表'!G13</f>
        <v>2388.3</v>
      </c>
      <c r="Z11" s="63">
        <f t="shared" si="2"/>
        <v>131.7</v>
      </c>
    </row>
    <row r="12" ht="30" customHeight="1" spans="1:26">
      <c r="A12" s="16">
        <v>7</v>
      </c>
      <c r="B12" s="53" t="s">
        <v>567</v>
      </c>
      <c r="C12" s="53" t="s">
        <v>452</v>
      </c>
      <c r="D12" s="54">
        <v>23.6</v>
      </c>
      <c r="E12" s="3" t="str">
        <f>'表7 计划年度拟入库储备地块信息统计表'!S15</f>
        <v>工矿仓储用地</v>
      </c>
      <c r="F12" s="55">
        <v>44847</v>
      </c>
      <c r="G12" s="56" t="s">
        <v>431</v>
      </c>
      <c r="H12" s="57" t="s">
        <v>28</v>
      </c>
      <c r="I12" s="56" t="s">
        <v>431</v>
      </c>
      <c r="J12" s="55">
        <v>44877</v>
      </c>
      <c r="K12" s="60">
        <v>2832</v>
      </c>
      <c r="L12" s="60" t="s">
        <v>27</v>
      </c>
      <c r="M12" s="60" t="str">
        <f>'表7 计划年度拟入库储备地块信息统计表'!AE15</f>
        <v>无管护</v>
      </c>
      <c r="N12" s="60" t="str">
        <f>'表7 计划年度拟入库储备地块信息统计表'!AF15</f>
        <v>岳阳县土地储备中心</v>
      </c>
      <c r="O12" s="60">
        <v>0</v>
      </c>
      <c r="P12" s="60" t="s">
        <v>432</v>
      </c>
      <c r="Q12" s="60">
        <v>0</v>
      </c>
      <c r="R12" s="60">
        <v>0</v>
      </c>
      <c r="S12" s="3" t="s">
        <v>28</v>
      </c>
      <c r="T12" s="61">
        <v>45016</v>
      </c>
      <c r="U12" s="56" t="s">
        <v>26</v>
      </c>
      <c r="V12" s="62">
        <f t="shared" si="1"/>
        <v>400</v>
      </c>
      <c r="W12" s="16">
        <v>23.6</v>
      </c>
      <c r="X12" s="63">
        <f>'表8 计划年度储备地块收支测算表'!L14</f>
        <v>9440</v>
      </c>
      <c r="Y12" s="63">
        <f>'表8 计划年度储备地块收支测算表'!G14</f>
        <v>9393.98</v>
      </c>
      <c r="Z12" s="63">
        <f t="shared" si="2"/>
        <v>46.0200000000004</v>
      </c>
    </row>
    <row r="13" ht="30" customHeight="1" spans="1:26">
      <c r="A13" s="16">
        <v>8</v>
      </c>
      <c r="B13" s="53" t="s">
        <v>568</v>
      </c>
      <c r="C13" s="53" t="s">
        <v>454</v>
      </c>
      <c r="D13" s="54">
        <v>1.87</v>
      </c>
      <c r="E13" s="3" t="str">
        <f>'表7 计划年度拟入库储备地块信息统计表'!S16</f>
        <v>工矿仓储用地</v>
      </c>
      <c r="F13" s="55">
        <v>44847</v>
      </c>
      <c r="G13" s="56" t="s">
        <v>431</v>
      </c>
      <c r="H13" s="57" t="s">
        <v>28</v>
      </c>
      <c r="I13" s="56" t="s">
        <v>431</v>
      </c>
      <c r="J13" s="55">
        <v>44877</v>
      </c>
      <c r="K13" s="60">
        <v>224.4</v>
      </c>
      <c r="L13" s="60" t="s">
        <v>27</v>
      </c>
      <c r="M13" s="60" t="str">
        <f>'表7 计划年度拟入库储备地块信息统计表'!AE16</f>
        <v>无管护</v>
      </c>
      <c r="N13" s="60" t="str">
        <f>'表7 计划年度拟入库储备地块信息统计表'!AF16</f>
        <v>岳阳县土地储备中心</v>
      </c>
      <c r="O13" s="60">
        <v>0</v>
      </c>
      <c r="P13" s="60" t="s">
        <v>432</v>
      </c>
      <c r="Q13" s="60">
        <v>0</v>
      </c>
      <c r="R13" s="60">
        <v>0</v>
      </c>
      <c r="S13" s="3" t="s">
        <v>28</v>
      </c>
      <c r="T13" s="61">
        <v>45016</v>
      </c>
      <c r="U13" s="56" t="s">
        <v>26</v>
      </c>
      <c r="V13" s="62">
        <f t="shared" si="1"/>
        <v>400</v>
      </c>
      <c r="W13" s="16">
        <v>1.87</v>
      </c>
      <c r="X13" s="63">
        <f>'表8 计划年度储备地块收支测算表'!L15</f>
        <v>748</v>
      </c>
      <c r="Y13" s="63">
        <f>'表8 计划年度储备地块收支测算表'!G15</f>
        <v>744.35</v>
      </c>
      <c r="Z13" s="63">
        <f t="shared" si="2"/>
        <v>3.64999999999998</v>
      </c>
    </row>
    <row r="14" ht="30" customHeight="1" spans="1:26">
      <c r="A14" s="16">
        <v>9</v>
      </c>
      <c r="B14" s="53" t="s">
        <v>569</v>
      </c>
      <c r="C14" s="53" t="s">
        <v>456</v>
      </c>
      <c r="D14" s="54">
        <v>1.67</v>
      </c>
      <c r="E14" s="3" t="str">
        <f>'表7 计划年度拟入库储备地块信息统计表'!S17</f>
        <v>工矿仓储用地</v>
      </c>
      <c r="F14" s="55">
        <v>45120</v>
      </c>
      <c r="G14" s="56" t="s">
        <v>431</v>
      </c>
      <c r="H14" s="57" t="s">
        <v>28</v>
      </c>
      <c r="I14" s="56" t="s">
        <v>431</v>
      </c>
      <c r="J14" s="55">
        <v>45150</v>
      </c>
      <c r="K14" s="60">
        <v>200.4</v>
      </c>
      <c r="L14" s="60" t="s">
        <v>27</v>
      </c>
      <c r="M14" s="60" t="str">
        <f>'表7 计划年度拟入库储备地块信息统计表'!AE17</f>
        <v>无管护</v>
      </c>
      <c r="N14" s="60" t="str">
        <f>'表7 计划年度拟入库储备地块信息统计表'!AF17</f>
        <v>岳阳县土地储备中心</v>
      </c>
      <c r="O14" s="60">
        <v>0</v>
      </c>
      <c r="P14" s="60" t="s">
        <v>432</v>
      </c>
      <c r="Q14" s="60">
        <v>0</v>
      </c>
      <c r="R14" s="60">
        <v>0</v>
      </c>
      <c r="S14" s="3" t="s">
        <v>28</v>
      </c>
      <c r="T14" s="61">
        <v>45230</v>
      </c>
      <c r="U14" s="56" t="s">
        <v>26</v>
      </c>
      <c r="V14" s="62">
        <f t="shared" si="1"/>
        <v>400</v>
      </c>
      <c r="W14" s="16">
        <v>1.67</v>
      </c>
      <c r="X14" s="63">
        <f>'表8 计划年度储备地块收支测算表'!L16</f>
        <v>668</v>
      </c>
      <c r="Y14" s="63">
        <f>'表8 计划年度储备地块收支测算表'!G16</f>
        <v>664.74</v>
      </c>
      <c r="Z14" s="63">
        <f t="shared" si="2"/>
        <v>3.25999999999999</v>
      </c>
    </row>
    <row r="15" ht="30" customHeight="1" spans="1:26">
      <c r="A15" s="16">
        <v>10</v>
      </c>
      <c r="B15" s="53" t="s">
        <v>457</v>
      </c>
      <c r="C15" s="53" t="s">
        <v>458</v>
      </c>
      <c r="D15" s="54">
        <v>3.33</v>
      </c>
      <c r="E15" s="3" t="str">
        <f>'表7 计划年度拟入库储备地块信息统计表'!S18</f>
        <v>工矿仓储用地</v>
      </c>
      <c r="F15" s="55">
        <v>45120</v>
      </c>
      <c r="G15" s="56" t="s">
        <v>431</v>
      </c>
      <c r="H15" s="57" t="s">
        <v>28</v>
      </c>
      <c r="I15" s="56" t="s">
        <v>431</v>
      </c>
      <c r="J15" s="55">
        <v>45150</v>
      </c>
      <c r="K15" s="60">
        <v>399.6</v>
      </c>
      <c r="L15" s="60" t="s">
        <v>27</v>
      </c>
      <c r="M15" s="60" t="str">
        <f>'表7 计划年度拟入库储备地块信息统计表'!AE18</f>
        <v>无管护</v>
      </c>
      <c r="N15" s="60" t="str">
        <f>'表7 计划年度拟入库储备地块信息统计表'!AF18</f>
        <v>岳阳县土地储备中心</v>
      </c>
      <c r="O15" s="60">
        <v>0</v>
      </c>
      <c r="P15" s="60" t="s">
        <v>432</v>
      </c>
      <c r="Q15" s="60">
        <v>0</v>
      </c>
      <c r="R15" s="60">
        <v>0</v>
      </c>
      <c r="S15" s="3" t="s">
        <v>28</v>
      </c>
      <c r="T15" s="61">
        <v>45230</v>
      </c>
      <c r="U15" s="56" t="s">
        <v>26</v>
      </c>
      <c r="V15" s="62">
        <f t="shared" si="1"/>
        <v>400</v>
      </c>
      <c r="W15" s="16">
        <v>3.33</v>
      </c>
      <c r="X15" s="63">
        <f>'表8 计划年度储备地块收支测算表'!L17</f>
        <v>1332</v>
      </c>
      <c r="Y15" s="63">
        <f>'表8 计划年度储备地块收支测算表'!G17</f>
        <v>1325.51</v>
      </c>
      <c r="Z15" s="63">
        <f t="shared" si="2"/>
        <v>6.49000000000001</v>
      </c>
    </row>
    <row r="16" ht="30" customHeight="1" spans="1:26">
      <c r="A16" s="16">
        <v>11</v>
      </c>
      <c r="B16" s="53" t="s">
        <v>459</v>
      </c>
      <c r="C16" s="53" t="s">
        <v>460</v>
      </c>
      <c r="D16" s="54">
        <v>1.67</v>
      </c>
      <c r="E16" s="3" t="str">
        <f>'表7 计划年度拟入库储备地块信息统计表'!S19</f>
        <v>工矿仓储用地</v>
      </c>
      <c r="F16" s="55">
        <v>45120</v>
      </c>
      <c r="G16" s="56" t="s">
        <v>431</v>
      </c>
      <c r="H16" s="57" t="s">
        <v>28</v>
      </c>
      <c r="I16" s="56" t="s">
        <v>431</v>
      </c>
      <c r="J16" s="55">
        <v>45150</v>
      </c>
      <c r="K16" s="60">
        <v>200.4</v>
      </c>
      <c r="L16" s="60" t="s">
        <v>27</v>
      </c>
      <c r="M16" s="60" t="str">
        <f>'表7 计划年度拟入库储备地块信息统计表'!AE19</f>
        <v>无管护</v>
      </c>
      <c r="N16" s="60" t="str">
        <f>'表7 计划年度拟入库储备地块信息统计表'!AF19</f>
        <v>岳阳县土地储备中心</v>
      </c>
      <c r="O16" s="60">
        <v>0</v>
      </c>
      <c r="P16" s="60" t="s">
        <v>432</v>
      </c>
      <c r="Q16" s="60">
        <v>0</v>
      </c>
      <c r="R16" s="60">
        <v>0</v>
      </c>
      <c r="S16" s="3" t="s">
        <v>28</v>
      </c>
      <c r="T16" s="61">
        <v>45230</v>
      </c>
      <c r="U16" s="56" t="s">
        <v>85</v>
      </c>
      <c r="V16" s="62">
        <f t="shared" si="1"/>
        <v>400</v>
      </c>
      <c r="W16" s="16">
        <v>1.67</v>
      </c>
      <c r="X16" s="63">
        <f>'表8 计划年度储备地块收支测算表'!L18</f>
        <v>668</v>
      </c>
      <c r="Y16" s="63">
        <f>'表8 计划年度储备地块收支测算表'!G18</f>
        <v>664.74</v>
      </c>
      <c r="Z16" s="63">
        <f t="shared" si="2"/>
        <v>3.25999999999999</v>
      </c>
    </row>
    <row r="17" ht="30" customHeight="1" spans="1:26">
      <c r="A17" s="16">
        <v>12</v>
      </c>
      <c r="B17" s="53" t="s">
        <v>461</v>
      </c>
      <c r="C17" s="53" t="s">
        <v>462</v>
      </c>
      <c r="D17" s="54">
        <v>26.67</v>
      </c>
      <c r="E17" s="3" t="str">
        <f>'表7 计划年度拟入库储备地块信息统计表'!S20</f>
        <v>工矿仓储用地</v>
      </c>
      <c r="F17" s="55">
        <v>45120</v>
      </c>
      <c r="G17" s="56" t="s">
        <v>431</v>
      </c>
      <c r="H17" s="57" t="s">
        <v>28</v>
      </c>
      <c r="I17" s="56" t="s">
        <v>431</v>
      </c>
      <c r="J17" s="55">
        <v>45150</v>
      </c>
      <c r="K17" s="60">
        <v>3200.4</v>
      </c>
      <c r="L17" s="60" t="s">
        <v>27</v>
      </c>
      <c r="M17" s="60" t="str">
        <f>'表7 计划年度拟入库储备地块信息统计表'!AE20</f>
        <v>无管护</v>
      </c>
      <c r="N17" s="60" t="str">
        <f>'表7 计划年度拟入库储备地块信息统计表'!AF20</f>
        <v>岳阳县土地储备中心</v>
      </c>
      <c r="O17" s="60">
        <v>0</v>
      </c>
      <c r="P17" s="60" t="s">
        <v>432</v>
      </c>
      <c r="Q17" s="60">
        <v>0</v>
      </c>
      <c r="R17" s="60">
        <v>0</v>
      </c>
      <c r="S17" s="3" t="s">
        <v>28</v>
      </c>
      <c r="T17" s="61">
        <v>45230</v>
      </c>
      <c r="U17" s="56" t="s">
        <v>85</v>
      </c>
      <c r="V17" s="62">
        <f t="shared" si="1"/>
        <v>400</v>
      </c>
      <c r="W17" s="16">
        <v>26.67</v>
      </c>
      <c r="X17" s="63">
        <f>'表8 计划年度储备地块收支测算表'!L19</f>
        <v>10668</v>
      </c>
      <c r="Y17" s="63">
        <f>'表8 计划年度储备地块收支测算表'!G19</f>
        <v>10615.99</v>
      </c>
      <c r="Z17" s="63">
        <f t="shared" si="2"/>
        <v>52.0100000000002</v>
      </c>
    </row>
    <row r="18" ht="30" customHeight="1" spans="1:26">
      <c r="A18" s="16">
        <v>13</v>
      </c>
      <c r="B18" s="53" t="s">
        <v>463</v>
      </c>
      <c r="C18" s="53" t="s">
        <v>527</v>
      </c>
      <c r="D18" s="54">
        <v>3.33</v>
      </c>
      <c r="E18" s="3" t="str">
        <f>'表7 计划年度拟入库储备地块信息统计表'!S21</f>
        <v>工矿仓储用地</v>
      </c>
      <c r="F18" s="55">
        <v>45120</v>
      </c>
      <c r="G18" s="56" t="s">
        <v>431</v>
      </c>
      <c r="H18" s="57" t="s">
        <v>28</v>
      </c>
      <c r="I18" s="56" t="s">
        <v>431</v>
      </c>
      <c r="J18" s="55">
        <v>45150</v>
      </c>
      <c r="K18" s="60">
        <v>399.6</v>
      </c>
      <c r="L18" s="60" t="s">
        <v>27</v>
      </c>
      <c r="M18" s="60" t="str">
        <f>'表7 计划年度拟入库储备地块信息统计表'!AE21</f>
        <v>无管护</v>
      </c>
      <c r="N18" s="60" t="str">
        <f>'表7 计划年度拟入库储备地块信息统计表'!AF21</f>
        <v>岳阳县土地储备中心</v>
      </c>
      <c r="O18" s="60">
        <v>0</v>
      </c>
      <c r="P18" s="60" t="s">
        <v>432</v>
      </c>
      <c r="Q18" s="60">
        <v>0</v>
      </c>
      <c r="R18" s="60">
        <v>0</v>
      </c>
      <c r="S18" s="3" t="s">
        <v>28</v>
      </c>
      <c r="T18" s="61">
        <v>45230</v>
      </c>
      <c r="U18" s="56" t="s">
        <v>26</v>
      </c>
      <c r="V18" s="62">
        <f t="shared" si="1"/>
        <v>400</v>
      </c>
      <c r="W18" s="16">
        <v>3.33</v>
      </c>
      <c r="X18" s="63">
        <f>'表8 计划年度储备地块收支测算表'!L20</f>
        <v>1332</v>
      </c>
      <c r="Y18" s="63">
        <f>'表8 计划年度储备地块收支测算表'!G20</f>
        <v>1325.51</v>
      </c>
      <c r="Z18" s="63">
        <f t="shared" si="2"/>
        <v>6.49000000000001</v>
      </c>
    </row>
    <row r="19" ht="30" customHeight="1" spans="1:26">
      <c r="A19" s="16">
        <v>14</v>
      </c>
      <c r="B19" s="53" t="s">
        <v>465</v>
      </c>
      <c r="C19" s="53" t="s">
        <v>466</v>
      </c>
      <c r="D19" s="54">
        <v>3.33</v>
      </c>
      <c r="E19" s="3" t="str">
        <f>'表7 计划年度拟入库储备地块信息统计表'!S22</f>
        <v>工矿仓储用地</v>
      </c>
      <c r="F19" s="55">
        <v>45120</v>
      </c>
      <c r="G19" s="56" t="s">
        <v>431</v>
      </c>
      <c r="H19" s="57" t="s">
        <v>28</v>
      </c>
      <c r="I19" s="56" t="s">
        <v>431</v>
      </c>
      <c r="J19" s="55">
        <v>45150</v>
      </c>
      <c r="K19" s="60">
        <v>399.6</v>
      </c>
      <c r="L19" s="60" t="s">
        <v>27</v>
      </c>
      <c r="M19" s="60" t="str">
        <f>'表7 计划年度拟入库储备地块信息统计表'!AE22</f>
        <v>无管护</v>
      </c>
      <c r="N19" s="60" t="str">
        <f>'表7 计划年度拟入库储备地块信息统计表'!AF22</f>
        <v>岳阳县土地储备中心</v>
      </c>
      <c r="O19" s="60">
        <v>0</v>
      </c>
      <c r="P19" s="60" t="s">
        <v>432</v>
      </c>
      <c r="Q19" s="60">
        <v>0</v>
      </c>
      <c r="R19" s="60">
        <v>0</v>
      </c>
      <c r="S19" s="3" t="s">
        <v>28</v>
      </c>
      <c r="T19" s="61">
        <v>45230</v>
      </c>
      <c r="U19" s="56" t="s">
        <v>26</v>
      </c>
      <c r="V19" s="62">
        <f t="shared" si="1"/>
        <v>400</v>
      </c>
      <c r="W19" s="16">
        <v>3.33</v>
      </c>
      <c r="X19" s="63">
        <f>'表8 计划年度储备地块收支测算表'!L21</f>
        <v>1332</v>
      </c>
      <c r="Y19" s="63">
        <f>'表8 计划年度储备地块收支测算表'!G21</f>
        <v>1325.51</v>
      </c>
      <c r="Z19" s="63">
        <f t="shared" si="2"/>
        <v>6.49000000000001</v>
      </c>
    </row>
    <row r="20" ht="30" customHeight="1" spans="1:26">
      <c r="A20" s="16">
        <v>15</v>
      </c>
      <c r="B20" s="53" t="s">
        <v>570</v>
      </c>
      <c r="C20" s="53" t="s">
        <v>468</v>
      </c>
      <c r="D20" s="54">
        <v>5.07</v>
      </c>
      <c r="E20" s="3" t="str">
        <f>'表7 计划年度拟入库储备地块信息统计表'!S23</f>
        <v>住宅用地</v>
      </c>
      <c r="F20" s="55">
        <v>45181</v>
      </c>
      <c r="G20" s="56" t="s">
        <v>431</v>
      </c>
      <c r="H20" s="57" t="s">
        <v>28</v>
      </c>
      <c r="I20" s="56" t="s">
        <v>431</v>
      </c>
      <c r="J20" s="55">
        <v>45211</v>
      </c>
      <c r="K20" s="60">
        <v>608.4</v>
      </c>
      <c r="L20" s="60" t="s">
        <v>27</v>
      </c>
      <c r="M20" s="60" t="str">
        <f>'表7 计划年度拟入库储备地块信息统计表'!AE23</f>
        <v>无管护</v>
      </c>
      <c r="N20" s="60" t="str">
        <f>'表7 计划年度拟入库储备地块信息统计表'!AF23</f>
        <v>岳阳县土地储备中心</v>
      </c>
      <c r="O20" s="60">
        <v>0</v>
      </c>
      <c r="P20" s="60" t="s">
        <v>432</v>
      </c>
      <c r="Q20" s="60">
        <v>0</v>
      </c>
      <c r="R20" s="60">
        <v>0</v>
      </c>
      <c r="S20" s="3" t="s">
        <v>28</v>
      </c>
      <c r="T20" s="61">
        <v>45291</v>
      </c>
      <c r="U20" s="56" t="s">
        <v>85</v>
      </c>
      <c r="V20" s="62">
        <f t="shared" si="1"/>
        <v>2250</v>
      </c>
      <c r="W20" s="16">
        <v>5.07</v>
      </c>
      <c r="X20" s="63">
        <f>'表8 计划年度储备地块收支测算表'!L22</f>
        <v>11407.5</v>
      </c>
      <c r="Y20" s="63">
        <f>'表8 计划年度储备地块收支测算表'!G22</f>
        <v>6744.75</v>
      </c>
      <c r="Z20" s="63">
        <f t="shared" si="2"/>
        <v>4662.75</v>
      </c>
    </row>
    <row r="21" ht="30" customHeight="1" spans="1:26">
      <c r="A21" s="16">
        <v>16</v>
      </c>
      <c r="B21" s="53" t="s">
        <v>571</v>
      </c>
      <c r="C21" s="53" t="s">
        <v>470</v>
      </c>
      <c r="D21" s="54">
        <v>4</v>
      </c>
      <c r="E21" s="3" t="str">
        <f>'表7 计划年度拟入库储备地块信息统计表'!S24</f>
        <v>住宅用地</v>
      </c>
      <c r="F21" s="55">
        <v>45059</v>
      </c>
      <c r="G21" s="56" t="s">
        <v>431</v>
      </c>
      <c r="H21" s="57" t="s">
        <v>28</v>
      </c>
      <c r="I21" s="56" t="s">
        <v>431</v>
      </c>
      <c r="J21" s="55">
        <v>45089</v>
      </c>
      <c r="K21" s="60">
        <v>480</v>
      </c>
      <c r="L21" s="60" t="s">
        <v>27</v>
      </c>
      <c r="M21" s="60" t="str">
        <f>'表7 计划年度拟入库储备地块信息统计表'!AE24</f>
        <v>无管护</v>
      </c>
      <c r="N21" s="60" t="str">
        <f>'表7 计划年度拟入库储备地块信息统计表'!AF24</f>
        <v>岳阳县土地储备中心</v>
      </c>
      <c r="O21" s="60">
        <v>0</v>
      </c>
      <c r="P21" s="60" t="s">
        <v>432</v>
      </c>
      <c r="Q21" s="60">
        <v>0</v>
      </c>
      <c r="R21" s="60">
        <v>0</v>
      </c>
      <c r="S21" s="3" t="s">
        <v>28</v>
      </c>
      <c r="T21" s="61">
        <v>45291</v>
      </c>
      <c r="U21" s="56" t="s">
        <v>85</v>
      </c>
      <c r="V21" s="62">
        <f t="shared" si="1"/>
        <v>1200</v>
      </c>
      <c r="W21" s="16">
        <v>4</v>
      </c>
      <c r="X21" s="63">
        <f>'表8 计划年度储备地块收支测算表'!L23</f>
        <v>4800</v>
      </c>
      <c r="Y21" s="63">
        <f>'表8 计划年度储备地块收支测算表'!G23</f>
        <v>3561.5</v>
      </c>
      <c r="Z21" s="63">
        <f t="shared" si="2"/>
        <v>1238.5</v>
      </c>
    </row>
    <row r="22" ht="30" customHeight="1" spans="1:26">
      <c r="A22" s="16">
        <v>17</v>
      </c>
      <c r="B22" s="53" t="s">
        <v>572</v>
      </c>
      <c r="C22" s="53" t="s">
        <v>529</v>
      </c>
      <c r="D22" s="54">
        <v>3.33</v>
      </c>
      <c r="E22" s="3" t="str">
        <f>'表7 计划年度拟入库储备地块信息统计表'!S25</f>
        <v>商服用地</v>
      </c>
      <c r="F22" s="55">
        <v>44847</v>
      </c>
      <c r="G22" s="56" t="s">
        <v>431</v>
      </c>
      <c r="H22" s="57" t="s">
        <v>28</v>
      </c>
      <c r="I22" s="56" t="s">
        <v>431</v>
      </c>
      <c r="J22" s="55">
        <v>44877</v>
      </c>
      <c r="K22" s="60">
        <v>399.6</v>
      </c>
      <c r="L22" s="60" t="s">
        <v>27</v>
      </c>
      <c r="M22" s="60" t="str">
        <f>'表7 计划年度拟入库储备地块信息统计表'!AE25</f>
        <v>无管护</v>
      </c>
      <c r="N22" s="60" t="str">
        <f>'表7 计划年度拟入库储备地块信息统计表'!AF25</f>
        <v>岳阳县土地储备中心</v>
      </c>
      <c r="O22" s="60">
        <v>0</v>
      </c>
      <c r="P22" s="60" t="s">
        <v>432</v>
      </c>
      <c r="Q22" s="60">
        <v>0</v>
      </c>
      <c r="R22" s="60">
        <v>0</v>
      </c>
      <c r="S22" s="3" t="s">
        <v>28</v>
      </c>
      <c r="T22" s="61">
        <v>45016</v>
      </c>
      <c r="U22" s="56" t="s">
        <v>26</v>
      </c>
      <c r="V22" s="62">
        <f t="shared" si="1"/>
        <v>1900</v>
      </c>
      <c r="W22" s="16">
        <v>3.33</v>
      </c>
      <c r="X22" s="63">
        <f>'表8 计划年度储备地块收支测算表'!L24</f>
        <v>6327</v>
      </c>
      <c r="Y22" s="63">
        <f>'表8 计划年度储备地块收支测算表'!G24</f>
        <v>6069.42</v>
      </c>
      <c r="Z22" s="63">
        <f t="shared" si="2"/>
        <v>257.58</v>
      </c>
    </row>
    <row r="23" ht="30" customHeight="1" spans="1:26">
      <c r="A23" s="16">
        <v>18</v>
      </c>
      <c r="B23" s="53" t="s">
        <v>573</v>
      </c>
      <c r="C23" s="53" t="s">
        <v>531</v>
      </c>
      <c r="D23" s="54">
        <v>10</v>
      </c>
      <c r="E23" s="3" t="str">
        <f>'表7 计划年度拟入库储备地块信息统计表'!S26</f>
        <v>商服用地</v>
      </c>
      <c r="F23" s="55">
        <v>44847</v>
      </c>
      <c r="G23" s="56" t="s">
        <v>431</v>
      </c>
      <c r="H23" s="57" t="s">
        <v>28</v>
      </c>
      <c r="I23" s="56" t="s">
        <v>431</v>
      </c>
      <c r="J23" s="55">
        <v>44877</v>
      </c>
      <c r="K23" s="60">
        <v>1200</v>
      </c>
      <c r="L23" s="60" t="s">
        <v>27</v>
      </c>
      <c r="M23" s="60" t="str">
        <f>'表7 计划年度拟入库储备地块信息统计表'!AE26</f>
        <v>无管护</v>
      </c>
      <c r="N23" s="60" t="str">
        <f>'表7 计划年度拟入库储备地块信息统计表'!AF26</f>
        <v>岳阳县土地储备中心</v>
      </c>
      <c r="O23" s="60">
        <v>0</v>
      </c>
      <c r="P23" s="60" t="s">
        <v>432</v>
      </c>
      <c r="Q23" s="60">
        <v>0</v>
      </c>
      <c r="R23" s="60">
        <v>0</v>
      </c>
      <c r="S23" s="3" t="s">
        <v>28</v>
      </c>
      <c r="T23" s="61">
        <v>45016</v>
      </c>
      <c r="U23" s="56" t="s">
        <v>26</v>
      </c>
      <c r="V23" s="62">
        <f t="shared" si="1"/>
        <v>1800</v>
      </c>
      <c r="W23" s="16">
        <v>10</v>
      </c>
      <c r="X23" s="63">
        <f>'表8 计划年度储备地块收支测算表'!L25</f>
        <v>18000</v>
      </c>
      <c r="Y23" s="63">
        <f>'表8 计划年度储备地块收支测算表'!G25</f>
        <v>17912.25</v>
      </c>
      <c r="Z23" s="63">
        <f t="shared" si="2"/>
        <v>87.75</v>
      </c>
    </row>
    <row r="24" ht="30" customHeight="1" spans="1:26">
      <c r="A24" s="16">
        <v>19</v>
      </c>
      <c r="B24" s="53" t="s">
        <v>574</v>
      </c>
      <c r="C24" s="53" t="s">
        <v>532</v>
      </c>
      <c r="D24" s="54">
        <v>3.33</v>
      </c>
      <c r="E24" s="3" t="str">
        <f>'表7 计划年度拟入库储备地块信息统计表'!S27</f>
        <v>公共管理与公共服务用地</v>
      </c>
      <c r="F24" s="55">
        <v>44906</v>
      </c>
      <c r="G24" s="56" t="s">
        <v>431</v>
      </c>
      <c r="H24" s="57" t="s">
        <v>28</v>
      </c>
      <c r="I24" s="56" t="s">
        <v>431</v>
      </c>
      <c r="J24" s="55">
        <v>44936</v>
      </c>
      <c r="K24" s="60">
        <v>399.6</v>
      </c>
      <c r="L24" s="60" t="s">
        <v>27</v>
      </c>
      <c r="M24" s="60" t="str">
        <f>'表7 计划年度拟入库储备地块信息统计表'!AE27</f>
        <v>无管护</v>
      </c>
      <c r="N24" s="60" t="str">
        <f>'表7 计划年度拟入库储备地块信息统计表'!AF27</f>
        <v>岳阳县土地储备中心</v>
      </c>
      <c r="O24" s="60">
        <v>0</v>
      </c>
      <c r="P24" s="60" t="s">
        <v>432</v>
      </c>
      <c r="Q24" s="60">
        <v>0</v>
      </c>
      <c r="R24" s="60">
        <v>0</v>
      </c>
      <c r="S24" s="3" t="s">
        <v>28</v>
      </c>
      <c r="T24" s="61">
        <v>45169</v>
      </c>
      <c r="U24" s="56" t="s">
        <v>26</v>
      </c>
      <c r="V24" s="62">
        <f t="shared" si="1"/>
        <v>1500</v>
      </c>
      <c r="W24" s="16">
        <v>3.33</v>
      </c>
      <c r="X24" s="63">
        <f>'表8 计划年度储备地块收支测算表'!L26</f>
        <v>4995</v>
      </c>
      <c r="Y24" s="63">
        <f>'表8 计划年度储备地块收支测算表'!G26</f>
        <v>2964.95</v>
      </c>
      <c r="Z24" s="63">
        <f t="shared" si="2"/>
        <v>2030.05</v>
      </c>
    </row>
    <row r="25" ht="30" customHeight="1" spans="1:26">
      <c r="A25" s="16">
        <v>20</v>
      </c>
      <c r="B25" s="53" t="s">
        <v>475</v>
      </c>
      <c r="C25" s="53" t="s">
        <v>476</v>
      </c>
      <c r="D25" s="54">
        <v>1.59</v>
      </c>
      <c r="E25" s="3" t="str">
        <f>'表7 计划年度拟入库储备地块信息统计表'!S28</f>
        <v>住宅用地</v>
      </c>
      <c r="F25" s="55">
        <v>45181</v>
      </c>
      <c r="G25" s="56" t="s">
        <v>431</v>
      </c>
      <c r="H25" s="57" t="s">
        <v>28</v>
      </c>
      <c r="I25" s="56" t="s">
        <v>431</v>
      </c>
      <c r="J25" s="55">
        <v>45211</v>
      </c>
      <c r="K25" s="60">
        <v>190.8</v>
      </c>
      <c r="L25" s="60" t="s">
        <v>27</v>
      </c>
      <c r="M25" s="60" t="str">
        <f>'表7 计划年度拟入库储备地块信息统计表'!AE28</f>
        <v>无管护</v>
      </c>
      <c r="N25" s="60" t="str">
        <f>'表7 计划年度拟入库储备地块信息统计表'!AF28</f>
        <v>岳阳县土地储备中心</v>
      </c>
      <c r="O25" s="60">
        <v>0</v>
      </c>
      <c r="P25" s="60" t="s">
        <v>432</v>
      </c>
      <c r="Q25" s="60">
        <v>0</v>
      </c>
      <c r="R25" s="60">
        <v>0</v>
      </c>
      <c r="S25" s="3" t="s">
        <v>27</v>
      </c>
      <c r="T25" s="61">
        <v>45596</v>
      </c>
      <c r="U25" s="56" t="s">
        <v>26</v>
      </c>
      <c r="V25" s="62">
        <f t="shared" si="1"/>
        <v>1200</v>
      </c>
      <c r="W25" s="16">
        <v>0</v>
      </c>
      <c r="X25" s="63">
        <f>'表8 计划年度储备地块收支测算表'!L27</f>
        <v>1908</v>
      </c>
      <c r="Y25" s="63">
        <f>'表8 计划年度储备地块收支测算表'!G27</f>
        <v>1449.01</v>
      </c>
      <c r="Z25" s="63">
        <f t="shared" si="2"/>
        <v>458.99</v>
      </c>
    </row>
    <row r="26" ht="30" customHeight="1" spans="1:26">
      <c r="A26" s="16">
        <v>21</v>
      </c>
      <c r="B26" s="53" t="s">
        <v>478</v>
      </c>
      <c r="C26" s="53" t="str">
        <f>'表9 计划年度土地储备项目表'!B26</f>
        <v>新开长隆文旅项目</v>
      </c>
      <c r="D26" s="54">
        <f>'表9 计划年度土地储备项目表'!F26</f>
        <v>33.33</v>
      </c>
      <c r="E26" s="3" t="str">
        <f>'表7 计划年度拟入库储备地块信息统计表'!S29</f>
        <v>商服用地</v>
      </c>
      <c r="F26" s="55">
        <v>45181</v>
      </c>
      <c r="G26" s="56" t="s">
        <v>431</v>
      </c>
      <c r="H26" s="57" t="s">
        <v>28</v>
      </c>
      <c r="I26" s="56" t="s">
        <v>431</v>
      </c>
      <c r="J26" s="55">
        <v>45211</v>
      </c>
      <c r="K26" s="60">
        <f>'表8 计划年度储备地块收支测算表'!I28</f>
        <v>3999.6</v>
      </c>
      <c r="L26" s="60" t="s">
        <v>27</v>
      </c>
      <c r="M26" s="60" t="str">
        <f>'表7 计划年度拟入库储备地块信息统计表'!AE29</f>
        <v>无管护</v>
      </c>
      <c r="N26" s="60" t="str">
        <f>'表7 计划年度拟入库储备地块信息统计表'!AF29</f>
        <v>岳阳县土地储备中心</v>
      </c>
      <c r="O26" s="60">
        <v>0</v>
      </c>
      <c r="P26" s="60" t="s">
        <v>432</v>
      </c>
      <c r="Q26" s="60">
        <v>0</v>
      </c>
      <c r="R26" s="60">
        <v>0</v>
      </c>
      <c r="S26" s="3" t="s">
        <v>27</v>
      </c>
      <c r="T26" s="61">
        <v>45596</v>
      </c>
      <c r="U26" s="56" t="s">
        <v>26</v>
      </c>
      <c r="V26" s="62">
        <f t="shared" si="1"/>
        <v>2200</v>
      </c>
      <c r="W26" s="16">
        <v>0</v>
      </c>
      <c r="X26" s="63">
        <f>'表8 计划年度储备地块收支测算表'!L28</f>
        <v>73326</v>
      </c>
      <c r="Y26" s="63">
        <f>'表8 计划年度储备地块收支测算表'!G28</f>
        <v>59701.53</v>
      </c>
      <c r="Z26" s="63">
        <f t="shared" si="2"/>
        <v>13624.47</v>
      </c>
    </row>
    <row r="27" ht="30" customHeight="1" spans="1:26">
      <c r="A27" s="16">
        <v>22</v>
      </c>
      <c r="B27" s="53" t="s">
        <v>480</v>
      </c>
      <c r="C27" s="53" t="str">
        <f>'表9 计划年度土地储备项目表'!B27</f>
        <v>麻塘城市综合体项目</v>
      </c>
      <c r="D27" s="54">
        <f>'表9 计划年度土地储备项目表'!F27</f>
        <v>1.2</v>
      </c>
      <c r="E27" s="3" t="str">
        <f>'表7 计划年度拟入库储备地块信息统计表'!S30</f>
        <v>商服用地</v>
      </c>
      <c r="F27" s="55">
        <v>45181</v>
      </c>
      <c r="G27" s="56" t="s">
        <v>431</v>
      </c>
      <c r="H27" s="57" t="s">
        <v>28</v>
      </c>
      <c r="I27" s="56" t="s">
        <v>431</v>
      </c>
      <c r="J27" s="55">
        <v>45211</v>
      </c>
      <c r="K27" s="60">
        <f>'表8 计划年度储备地块收支测算表'!I29</f>
        <v>144</v>
      </c>
      <c r="L27" s="60" t="s">
        <v>27</v>
      </c>
      <c r="M27" s="60" t="str">
        <f>'表7 计划年度拟入库储备地块信息统计表'!AE30</f>
        <v>无管护</v>
      </c>
      <c r="N27" s="60" t="str">
        <f>'表7 计划年度拟入库储备地块信息统计表'!AF30</f>
        <v>岳阳县土地储备中心</v>
      </c>
      <c r="O27" s="60">
        <v>0</v>
      </c>
      <c r="P27" s="60" t="s">
        <v>432</v>
      </c>
      <c r="Q27" s="60">
        <v>0</v>
      </c>
      <c r="R27" s="60">
        <v>0</v>
      </c>
      <c r="S27" s="3" t="s">
        <v>27</v>
      </c>
      <c r="T27" s="61">
        <v>45596</v>
      </c>
      <c r="U27" s="56" t="s">
        <v>26</v>
      </c>
      <c r="V27" s="62">
        <f t="shared" si="1"/>
        <v>2200</v>
      </c>
      <c r="W27" s="16">
        <v>0</v>
      </c>
      <c r="X27" s="63">
        <f>'表8 计划年度储备地块收支测算表'!L29</f>
        <v>2640</v>
      </c>
      <c r="Y27" s="63">
        <f>'表8 计划年度储备地块收支测算表'!G29</f>
        <v>2149.47</v>
      </c>
      <c r="Z27" s="63">
        <f t="shared" si="2"/>
        <v>490.53</v>
      </c>
    </row>
    <row r="28" ht="30" customHeight="1" spans="1:26">
      <c r="A28" s="16">
        <v>23</v>
      </c>
      <c r="B28" s="53" t="s">
        <v>482</v>
      </c>
      <c r="C28" s="53" t="s">
        <v>483</v>
      </c>
      <c r="D28" s="58">
        <v>1.2</v>
      </c>
      <c r="E28" s="3" t="str">
        <f>'表7 计划年度拟入库储备地块信息统计表'!S31</f>
        <v>商服用地</v>
      </c>
      <c r="F28" s="55">
        <v>45181</v>
      </c>
      <c r="G28" s="56" t="s">
        <v>431</v>
      </c>
      <c r="H28" s="57" t="s">
        <v>28</v>
      </c>
      <c r="I28" s="56" t="s">
        <v>431</v>
      </c>
      <c r="J28" s="55">
        <v>45211</v>
      </c>
      <c r="K28" s="60">
        <v>144</v>
      </c>
      <c r="L28" s="60" t="s">
        <v>27</v>
      </c>
      <c r="M28" s="60" t="str">
        <f>'表7 计划年度拟入库储备地块信息统计表'!AE31</f>
        <v>无管护</v>
      </c>
      <c r="N28" s="60" t="str">
        <f>'表7 计划年度拟入库储备地块信息统计表'!AF31</f>
        <v>岳阳县土地储备中心</v>
      </c>
      <c r="O28" s="60">
        <v>0</v>
      </c>
      <c r="P28" s="60" t="s">
        <v>432</v>
      </c>
      <c r="Q28" s="60">
        <v>0</v>
      </c>
      <c r="R28" s="60">
        <v>0</v>
      </c>
      <c r="S28" s="3" t="s">
        <v>28</v>
      </c>
      <c r="T28" s="61">
        <v>45231</v>
      </c>
      <c r="U28" s="9" t="s">
        <v>26</v>
      </c>
      <c r="V28" s="62">
        <f t="shared" si="1"/>
        <v>1200</v>
      </c>
      <c r="W28" s="9">
        <v>1.2</v>
      </c>
      <c r="X28" s="63">
        <f>'表8 计划年度储备地块收支测算表'!L30</f>
        <v>1440</v>
      </c>
      <c r="Y28" s="63">
        <f>'表8 计划年度储备地块收支测算表'!G30</f>
        <v>1093.59</v>
      </c>
      <c r="Z28" s="63">
        <f t="shared" si="2"/>
        <v>346.41</v>
      </c>
    </row>
    <row r="29" ht="30" customHeight="1" spans="1:26">
      <c r="A29" s="16">
        <v>24</v>
      </c>
      <c r="B29" s="53" t="str">
        <f>'表7 计划年度拟入库储备地块信息统计表'!C32</f>
        <v>TC43062123024</v>
      </c>
      <c r="C29" s="53" t="str">
        <f>'表7 计划年度拟入库储备地块信息统计表'!E32</f>
        <v>石油化工学院</v>
      </c>
      <c r="D29" s="58">
        <f>'表7 计划年度拟入库储备地块信息统计表'!L32</f>
        <v>1.33</v>
      </c>
      <c r="E29" s="57" t="str">
        <f>'表7 计划年度拟入库储备地块信息统计表'!S32</f>
        <v>商服用地</v>
      </c>
      <c r="F29" s="55">
        <v>45181</v>
      </c>
      <c r="G29" s="56" t="s">
        <v>431</v>
      </c>
      <c r="H29" s="57" t="s">
        <v>28</v>
      </c>
      <c r="I29" s="56" t="s">
        <v>431</v>
      </c>
      <c r="J29" s="55">
        <v>45211</v>
      </c>
      <c r="K29" s="60">
        <f>'表8 计划年度储备地块收支测算表'!I31</f>
        <v>159.6</v>
      </c>
      <c r="L29" s="60" t="s">
        <v>27</v>
      </c>
      <c r="M29" s="60" t="str">
        <f>'表7 计划年度拟入库储备地块信息统计表'!AE32</f>
        <v>无管护</v>
      </c>
      <c r="N29" s="60" t="str">
        <f>'表7 计划年度拟入库储备地块信息统计表'!AF32</f>
        <v>岳阳县土地储备中心</v>
      </c>
      <c r="O29" s="60">
        <v>0</v>
      </c>
      <c r="P29" s="60" t="s">
        <v>432</v>
      </c>
      <c r="Q29" s="60">
        <v>0</v>
      </c>
      <c r="R29" s="60">
        <v>0</v>
      </c>
      <c r="S29" s="3" t="s">
        <v>28</v>
      </c>
      <c r="T29" s="61">
        <v>45232</v>
      </c>
      <c r="U29" s="9" t="s">
        <v>26</v>
      </c>
      <c r="V29" s="62">
        <f t="shared" si="1"/>
        <v>2500</v>
      </c>
      <c r="W29" s="9">
        <v>1.33</v>
      </c>
      <c r="X29" s="63">
        <f>'表8 计划年度储备地块收支测算表'!L31</f>
        <v>3325</v>
      </c>
      <c r="Y29" s="63">
        <f>'表8 计划年度储备地块收支测算表'!G31</f>
        <v>2382.33</v>
      </c>
      <c r="Z29" s="63">
        <f t="shared" si="2"/>
        <v>942.67</v>
      </c>
    </row>
    <row r="30" ht="30" customHeight="1" spans="1:26">
      <c r="A30" s="16">
        <f>'表9 计划年度土地储备项目表'!A30</f>
        <v>25</v>
      </c>
      <c r="B30" s="53" t="str">
        <f>'表8 计划年度储备地块收支测算表'!C6</f>
        <v>TC43062123025</v>
      </c>
      <c r="C30" s="53" t="str">
        <f>'表9 计划年度土地储备项目表'!B30</f>
        <v>2020年第一批次周转用地</v>
      </c>
      <c r="D30" s="58">
        <f>'表8 计划年度储备地块收支测算表'!E6</f>
        <v>8.12</v>
      </c>
      <c r="E30" s="58" t="str">
        <f>'表8 计划年度储备地块收支测算表'!F6</f>
        <v>工矿仓储用地</v>
      </c>
      <c r="F30" s="55">
        <v>43993</v>
      </c>
      <c r="G30" s="56" t="s">
        <v>431</v>
      </c>
      <c r="H30" s="57" t="s">
        <v>28</v>
      </c>
      <c r="I30" s="56" t="s">
        <v>431</v>
      </c>
      <c r="J30" s="55">
        <v>44023</v>
      </c>
      <c r="K30" s="60">
        <f>'表8 计划年度储备地块收支测算表'!I6</f>
        <v>974.4</v>
      </c>
      <c r="L30" s="60" t="s">
        <v>27</v>
      </c>
      <c r="M30" s="60" t="s">
        <v>433</v>
      </c>
      <c r="N30" s="60" t="s">
        <v>434</v>
      </c>
      <c r="O30" s="60">
        <v>0</v>
      </c>
      <c r="P30" s="60" t="s">
        <v>432</v>
      </c>
      <c r="Q30" s="60">
        <v>0</v>
      </c>
      <c r="R30" s="60">
        <v>0</v>
      </c>
      <c r="S30" s="3" t="s">
        <v>27</v>
      </c>
      <c r="T30" s="61">
        <v>45508</v>
      </c>
      <c r="U30" s="9" t="s">
        <v>26</v>
      </c>
      <c r="V30" s="62">
        <v>400</v>
      </c>
      <c r="W30" s="9">
        <v>0</v>
      </c>
      <c r="X30" s="9">
        <f>'表8 计划年度储备地块收支测算表'!M6</f>
        <v>3248</v>
      </c>
      <c r="Y30" s="63">
        <f>'表8 计划年度储备地块收支测算表'!G6</f>
        <v>3232.17</v>
      </c>
      <c r="Z30" s="63">
        <f t="shared" si="2"/>
        <v>15.8300000000004</v>
      </c>
    </row>
    <row r="31" ht="30" customHeight="1" spans="1:26">
      <c r="A31" s="29"/>
      <c r="B31" s="29"/>
      <c r="C31" s="29"/>
      <c r="D31" s="9">
        <f>SUM(D6:D29)</f>
        <v>174.41</v>
      </c>
      <c r="E31" s="29"/>
      <c r="F31" s="29"/>
      <c r="G31" s="29"/>
      <c r="H31" s="29"/>
      <c r="I31" s="29"/>
      <c r="J31" s="29"/>
      <c r="K31" s="9">
        <f>SUM(K6:K30)</f>
        <v>21903.6</v>
      </c>
      <c r="L31" s="29"/>
      <c r="M31" s="29"/>
      <c r="N31" s="29"/>
      <c r="O31" s="60">
        <f>SUM(O6:O29)</f>
        <v>0</v>
      </c>
      <c r="P31" s="60"/>
      <c r="Q31" s="60">
        <f>SUM(Q6:Q29)</f>
        <v>0</v>
      </c>
      <c r="R31" s="60">
        <f>SUM(R6:R29)</f>
        <v>0</v>
      </c>
      <c r="S31" s="29"/>
      <c r="T31" s="29"/>
      <c r="U31" s="29"/>
      <c r="V31" s="29"/>
      <c r="W31" s="9">
        <f>SUM(W6:W30)</f>
        <v>138.29</v>
      </c>
      <c r="X31" s="9">
        <f>SUM(X6:X30)</f>
        <v>228952.6</v>
      </c>
      <c r="Y31" s="9">
        <f t="shared" ref="Y31:Z31" si="3">SUM(Y6:Y30)</f>
        <v>182373.22</v>
      </c>
      <c r="Z31" s="9">
        <f t="shared" si="3"/>
        <v>46579.38</v>
      </c>
    </row>
  </sheetData>
  <mergeCells count="11">
    <mergeCell ref="A1:Z1"/>
    <mergeCell ref="A2:Z2"/>
    <mergeCell ref="B3:G3"/>
    <mergeCell ref="I3:K3"/>
    <mergeCell ref="M3:O3"/>
    <mergeCell ref="P3:R3"/>
    <mergeCell ref="T3:Z3"/>
    <mergeCell ref="A3:A4"/>
    <mergeCell ref="H3:H4"/>
    <mergeCell ref="L3:L4"/>
    <mergeCell ref="S3:S4"/>
  </mergeCells>
  <pageMargins left="0.7" right="0.7" top="0.75" bottom="0.75" header="0.3" footer="0.3"/>
  <headerFooter/>
  <ignoredErrors>
    <ignoredError sqref="O31:R31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F6" sqref="F6"/>
    </sheetView>
  </sheetViews>
  <sheetFormatPr defaultColWidth="9" defaultRowHeight="13.5"/>
  <cols>
    <col min="2" max="2" width="10.775" customWidth="1"/>
    <col min="3" max="3" width="18.3333333333333" customWidth="1"/>
    <col min="4" max="4" width="13.6666666666667" customWidth="1"/>
    <col min="6" max="6" width="16.6666666666667" customWidth="1"/>
    <col min="11" max="11" width="11.8833333333333" customWidth="1"/>
  </cols>
  <sheetData>
    <row r="1" ht="20.25" spans="1:11">
      <c r="A1" s="35" t="s">
        <v>575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ht="14.25" spans="1:11">
      <c r="A2" s="36" t="s">
        <v>487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15.6" customHeight="1" spans="1:11">
      <c r="A3" s="38" t="s">
        <v>504</v>
      </c>
      <c r="B3" s="39" t="s">
        <v>489</v>
      </c>
      <c r="C3" s="38"/>
      <c r="D3" s="38"/>
      <c r="E3" s="38"/>
      <c r="F3" s="38"/>
      <c r="G3" s="38"/>
      <c r="H3" s="38"/>
      <c r="I3" s="39" t="s">
        <v>390</v>
      </c>
      <c r="J3" s="38"/>
      <c r="K3" s="39" t="s">
        <v>576</v>
      </c>
    </row>
    <row r="4" ht="28.5" spans="1:11">
      <c r="A4" s="38"/>
      <c r="B4" s="16" t="s">
        <v>544</v>
      </c>
      <c r="C4" s="16" t="s">
        <v>545</v>
      </c>
      <c r="D4" s="40" t="s">
        <v>396</v>
      </c>
      <c r="E4" s="39" t="s">
        <v>493</v>
      </c>
      <c r="F4" s="39" t="s">
        <v>6</v>
      </c>
      <c r="G4" s="39" t="s">
        <v>398</v>
      </c>
      <c r="H4" s="41" t="s">
        <v>12</v>
      </c>
      <c r="I4" s="39" t="s">
        <v>553</v>
      </c>
      <c r="J4" s="39" t="s">
        <v>417</v>
      </c>
      <c r="K4" s="38"/>
    </row>
    <row r="5" ht="30" customHeight="1" spans="1:11">
      <c r="A5" s="42">
        <f>'表8 计划年度储备地块收支测算表'!A5</f>
        <v>-1</v>
      </c>
      <c r="B5" s="42">
        <f>'表8 计划年度储备地块收支测算表'!B5</f>
        <v>-2</v>
      </c>
      <c r="C5" s="42">
        <f>'表8 计划年度储备地块收支测算表'!C5</f>
        <v>-3</v>
      </c>
      <c r="D5" s="42">
        <f>'表8 计划年度储备地块收支测算表'!D5</f>
        <v>-4</v>
      </c>
      <c r="E5" s="42">
        <f>'表8 计划年度储备地块收支测算表'!E5</f>
        <v>-5</v>
      </c>
      <c r="F5" s="42">
        <f>'表8 计划年度储备地块收支测算表'!F5</f>
        <v>-6</v>
      </c>
      <c r="G5" s="42">
        <f>'表8 计划年度储备地块收支测算表'!G5</f>
        <v>-7</v>
      </c>
      <c r="H5" s="42">
        <f>'表8 计划年度储备地块收支测算表'!H5</f>
        <v>-8</v>
      </c>
      <c r="I5" s="42">
        <f>'表8 计划年度储备地块收支测算表'!I5</f>
        <v>-9</v>
      </c>
      <c r="J5" s="42">
        <f>'表8 计划年度储备地块收支测算表'!J5</f>
        <v>-10</v>
      </c>
      <c r="K5" s="42">
        <f>'表8 计划年度储备地块收支测算表'!K5</f>
        <v>-11</v>
      </c>
    </row>
    <row r="6" ht="30" customHeight="1" spans="1:11">
      <c r="A6" s="43">
        <v>1</v>
      </c>
      <c r="B6" s="44" t="str">
        <f>'表7 计划年度拟入库储备地块信息统计表'!C28</f>
        <v>TC43062123020</v>
      </c>
      <c r="C6" s="45" t="str">
        <f>'表7 计划年度拟入库储备地块信息统计表'!E28</f>
        <v>麻塘北大青鸟北侧地块</v>
      </c>
      <c r="D6" s="22" t="str">
        <f>'表7 计划年度拟入库储备地块信息统计表'!F28</f>
        <v>麻塘办事处洞庭村</v>
      </c>
      <c r="E6" s="46">
        <f>'表7 计划年度拟入库储备地块信息统计表'!L28</f>
        <v>1.59</v>
      </c>
      <c r="F6" s="46" t="str">
        <f>'表7 计划年度拟入库储备地块信息统计表'!S28</f>
        <v>住宅用地</v>
      </c>
      <c r="G6" s="46"/>
      <c r="H6" s="47" t="s">
        <v>474</v>
      </c>
      <c r="I6" s="48" t="s">
        <v>432</v>
      </c>
      <c r="J6" s="46">
        <v>0</v>
      </c>
      <c r="K6" s="49">
        <f>'表 10  计划年度储备活动铺排表'!T25</f>
        <v>45596</v>
      </c>
    </row>
    <row r="7" ht="30" customHeight="1" spans="1:11">
      <c r="A7" s="43">
        <v>2</v>
      </c>
      <c r="B7" s="44" t="str">
        <f>'表7 计划年度拟入库储备地块信息统计表'!C29</f>
        <v>TC43062123021</v>
      </c>
      <c r="C7" s="45" t="str">
        <f>'表7 计划年度拟入库储备地块信息统计表'!E29</f>
        <v>新开长隆文旅项目</v>
      </c>
      <c r="D7" s="22" t="str">
        <f>'表7 计划年度拟入库储备地块信息统计表'!F29</f>
        <v>新开镇龙湾村</v>
      </c>
      <c r="E7" s="46">
        <f>'表7 计划年度拟入库储备地块信息统计表'!L29</f>
        <v>33.33</v>
      </c>
      <c r="F7" s="46" t="str">
        <f>'表7 计划年度拟入库储备地块信息统计表'!S29</f>
        <v>商服用地</v>
      </c>
      <c r="G7" s="46"/>
      <c r="H7" s="47" t="s">
        <v>474</v>
      </c>
      <c r="I7" s="48" t="s">
        <v>432</v>
      </c>
      <c r="J7" s="46">
        <v>0</v>
      </c>
      <c r="K7" s="49">
        <f>'表 10  计划年度储备活动铺排表'!T26</f>
        <v>45596</v>
      </c>
    </row>
    <row r="8" ht="30" customHeight="1" spans="1:11">
      <c r="A8" s="43">
        <v>3</v>
      </c>
      <c r="B8" s="44" t="str">
        <f>'表7 计划年度拟入库储备地块信息统计表'!C30</f>
        <v>TC43062123022</v>
      </c>
      <c r="C8" s="45" t="str">
        <f>'表7 计划年度拟入库储备地块信息统计表'!E30</f>
        <v>麻塘城市综合体项目</v>
      </c>
      <c r="D8" s="22" t="str">
        <f>'表7 计划年度拟入库储备地块信息统计表'!F30</f>
        <v>麻塘办事处洞庭村</v>
      </c>
      <c r="E8" s="46">
        <f>'表7 计划年度拟入库储备地块信息统计表'!L30</f>
        <v>1.2</v>
      </c>
      <c r="F8" s="46" t="str">
        <f>'表7 计划年度拟入库储备地块信息统计表'!S30</f>
        <v>商服用地</v>
      </c>
      <c r="G8" s="46"/>
      <c r="H8" s="47" t="s">
        <v>474</v>
      </c>
      <c r="I8" s="48" t="s">
        <v>432</v>
      </c>
      <c r="J8" s="46">
        <v>0</v>
      </c>
      <c r="K8" s="49">
        <f>'表 10  计划年度储备活动铺排表'!T27</f>
        <v>45596</v>
      </c>
    </row>
    <row r="9" ht="30" customHeight="1" spans="1:11">
      <c r="A9" s="43">
        <v>4</v>
      </c>
      <c r="B9" s="44" t="str">
        <f>'表 10  计划年度储备活动铺排表'!B30</f>
        <v>TC43062123025</v>
      </c>
      <c r="C9" s="45" t="str">
        <f>'表 10  计划年度储备活动铺排表'!C30</f>
        <v>2020年第一批次周转用地</v>
      </c>
      <c r="D9" s="22" t="str">
        <f>'表9 计划年度土地储备项目表'!D30</f>
        <v>岳阳县新墙镇、长湖乡</v>
      </c>
      <c r="E9" s="46">
        <f>'表9 计划年度土地储备项目表'!F30</f>
        <v>8.12</v>
      </c>
      <c r="F9" s="46" t="str">
        <f>'表8 计划年度储备地块收支测算表'!F6</f>
        <v>工矿仓储用地</v>
      </c>
      <c r="G9" s="46"/>
      <c r="H9" s="47" t="s">
        <v>474</v>
      </c>
      <c r="I9" s="48" t="s">
        <v>432</v>
      </c>
      <c r="J9" s="46">
        <v>0</v>
      </c>
      <c r="K9" s="49">
        <v>45596</v>
      </c>
    </row>
    <row r="10" ht="30" customHeight="1" spans="1:11">
      <c r="A10" s="44" t="s">
        <v>357</v>
      </c>
      <c r="B10" s="44"/>
      <c r="C10" s="44"/>
      <c r="D10" s="44"/>
      <c r="E10" s="46">
        <f>SUM(E6:E9)</f>
        <v>44.24</v>
      </c>
      <c r="F10" s="44"/>
      <c r="G10" s="44"/>
      <c r="H10" s="44"/>
      <c r="I10" s="44"/>
      <c r="J10" s="46">
        <f>SUM(J6:J8)</f>
        <v>0</v>
      </c>
      <c r="K10" s="44"/>
    </row>
  </sheetData>
  <mergeCells count="6">
    <mergeCell ref="A1:K1"/>
    <mergeCell ref="A2:K2"/>
    <mergeCell ref="B3:H3"/>
    <mergeCell ref="I3:J3"/>
    <mergeCell ref="A3:A4"/>
    <mergeCell ref="K3:K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topLeftCell="A22" workbookViewId="0">
      <selection activeCell="I33" sqref="I33"/>
    </sheetView>
  </sheetViews>
  <sheetFormatPr defaultColWidth="9" defaultRowHeight="13.5"/>
  <cols>
    <col min="4" max="4" width="24.2166666666667" customWidth="1"/>
    <col min="5" max="5" width="21.2166666666667" customWidth="1"/>
    <col min="7" max="7" width="13.2166666666667" customWidth="1"/>
    <col min="8" max="8" width="36.5583333333333" customWidth="1"/>
    <col min="10" max="10" width="11.6666666666667" customWidth="1"/>
    <col min="14" max="14" width="12.1083333333333" customWidth="1"/>
    <col min="15" max="15" width="10.6666666666667" customWidth="1"/>
    <col min="16" max="16" width="9.88333333333333" customWidth="1"/>
    <col min="19" max="19" width="12.3333333333333" customWidth="1"/>
  </cols>
  <sheetData>
    <row r="1" ht="20.4" customHeight="1" spans="1:22">
      <c r="A1" s="12" t="s">
        <v>577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ht="14.25" spans="1:22">
      <c r="A2" s="13" t="s">
        <v>487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15.6" customHeight="1" spans="1:22">
      <c r="A3" s="15" t="s">
        <v>488</v>
      </c>
      <c r="B3" s="15" t="s">
        <v>383</v>
      </c>
      <c r="C3" s="16" t="s">
        <v>536</v>
      </c>
      <c r="D3" s="16"/>
      <c r="E3" s="16"/>
      <c r="F3" s="16"/>
      <c r="G3" s="16"/>
      <c r="H3" s="16"/>
      <c r="I3" s="16"/>
      <c r="J3" s="15" t="s">
        <v>578</v>
      </c>
      <c r="K3" s="16"/>
      <c r="L3" s="16"/>
      <c r="M3" s="16"/>
      <c r="N3" s="15" t="s">
        <v>579</v>
      </c>
      <c r="O3" s="16"/>
      <c r="P3" s="16"/>
      <c r="Q3" s="16"/>
      <c r="R3" s="16"/>
      <c r="S3" s="15" t="s">
        <v>580</v>
      </c>
      <c r="T3" s="16"/>
      <c r="U3" s="16"/>
      <c r="V3" s="34" t="s">
        <v>14</v>
      </c>
    </row>
    <row r="4" ht="42.75" spans="1:22">
      <c r="A4" s="15"/>
      <c r="B4" s="15"/>
      <c r="C4" s="17" t="s">
        <v>544</v>
      </c>
      <c r="D4" s="16" t="s">
        <v>545</v>
      </c>
      <c r="E4" s="15" t="s">
        <v>396</v>
      </c>
      <c r="F4" s="15" t="s">
        <v>399</v>
      </c>
      <c r="G4" s="15" t="s">
        <v>398</v>
      </c>
      <c r="H4" s="15" t="s">
        <v>12</v>
      </c>
      <c r="I4" s="15" t="s">
        <v>581</v>
      </c>
      <c r="J4" s="15" t="s">
        <v>582</v>
      </c>
      <c r="K4" s="15" t="s">
        <v>583</v>
      </c>
      <c r="L4" s="15" t="s">
        <v>584</v>
      </c>
      <c r="M4" s="15" t="s">
        <v>585</v>
      </c>
      <c r="N4" s="15" t="s">
        <v>357</v>
      </c>
      <c r="O4" s="15" t="s">
        <v>586</v>
      </c>
      <c r="P4" s="15" t="s">
        <v>495</v>
      </c>
      <c r="Q4" s="15" t="s">
        <v>496</v>
      </c>
      <c r="R4" s="15" t="s">
        <v>497</v>
      </c>
      <c r="S4" s="15" t="s">
        <v>587</v>
      </c>
      <c r="T4" s="15" t="s">
        <v>588</v>
      </c>
      <c r="U4" s="15" t="s">
        <v>499</v>
      </c>
      <c r="V4" s="34"/>
    </row>
    <row r="5" s="10" customFormat="1" ht="30" customHeight="1" spans="1:22">
      <c r="A5" s="18">
        <f>'表11 计划年度末库存储备土地地块信息统计表'!A5</f>
        <v>-1</v>
      </c>
      <c r="B5" s="18">
        <f>A5-1</f>
        <v>-2</v>
      </c>
      <c r="C5" s="18">
        <f t="shared" ref="C5:V5" si="0">B5-1</f>
        <v>-3</v>
      </c>
      <c r="D5" s="18">
        <f t="shared" si="0"/>
        <v>-4</v>
      </c>
      <c r="E5" s="18">
        <f t="shared" si="0"/>
        <v>-5</v>
      </c>
      <c r="F5" s="18">
        <f t="shared" si="0"/>
        <v>-6</v>
      </c>
      <c r="G5" s="18">
        <f t="shared" si="0"/>
        <v>-7</v>
      </c>
      <c r="H5" s="18">
        <f t="shared" si="0"/>
        <v>-8</v>
      </c>
      <c r="I5" s="18">
        <f t="shared" si="0"/>
        <v>-9</v>
      </c>
      <c r="J5" s="18">
        <f t="shared" si="0"/>
        <v>-10</v>
      </c>
      <c r="K5" s="18">
        <f t="shared" si="0"/>
        <v>-11</v>
      </c>
      <c r="L5" s="18">
        <f t="shared" si="0"/>
        <v>-12</v>
      </c>
      <c r="M5" s="18">
        <f t="shared" si="0"/>
        <v>-13</v>
      </c>
      <c r="N5" s="18">
        <f t="shared" si="0"/>
        <v>-14</v>
      </c>
      <c r="O5" s="18">
        <f t="shared" si="0"/>
        <v>-15</v>
      </c>
      <c r="P5" s="18">
        <f t="shared" si="0"/>
        <v>-16</v>
      </c>
      <c r="Q5" s="18">
        <f t="shared" si="0"/>
        <v>-17</v>
      </c>
      <c r="R5" s="18">
        <f t="shared" si="0"/>
        <v>-18</v>
      </c>
      <c r="S5" s="18">
        <f t="shared" si="0"/>
        <v>-19</v>
      </c>
      <c r="T5" s="18">
        <f t="shared" si="0"/>
        <v>-20</v>
      </c>
      <c r="U5" s="18">
        <f t="shared" si="0"/>
        <v>-21</v>
      </c>
      <c r="V5" s="18">
        <f t="shared" si="0"/>
        <v>-22</v>
      </c>
    </row>
    <row r="6" ht="25.5" spans="1:22">
      <c r="A6" s="19" t="s">
        <v>420</v>
      </c>
      <c r="B6" s="20">
        <v>1</v>
      </c>
      <c r="C6" s="21" t="str">
        <f>'表7 计划年度拟入库储备地块信息统计表'!C7</f>
        <v>TC43062123025</v>
      </c>
      <c r="D6" s="22" t="str">
        <f>'表7 计划年度拟入库储备地块信息统计表'!E7</f>
        <v>2020年第一批次周转用地</v>
      </c>
      <c r="E6" s="22" t="str">
        <f>'表7 计划年度拟入库储备地块信息统计表'!F7</f>
        <v>岳阳县新墙镇、长湖乡</v>
      </c>
      <c r="F6" s="22" t="str">
        <f>'表7 计划年度拟入库储备地块信息统计表'!J7</f>
        <v>征地拆迁</v>
      </c>
      <c r="G6" s="23">
        <f>'表7 计划年度拟入库储备地块信息统计表'!H7</f>
        <v>44421</v>
      </c>
      <c r="H6" s="22" t="str">
        <f>D6</f>
        <v>2020年第一批次周转用地</v>
      </c>
      <c r="I6" s="16">
        <f>'表7 计划年度拟入库储备地块信息统计表'!L7</f>
        <v>8.12</v>
      </c>
      <c r="J6" s="31">
        <f>I6</f>
        <v>8.12</v>
      </c>
      <c r="K6" s="31">
        <f>0</f>
        <v>0</v>
      </c>
      <c r="L6" s="31">
        <v>0</v>
      </c>
      <c r="M6" s="32">
        <v>8.12</v>
      </c>
      <c r="N6" s="32">
        <f>'表8 计划年度储备地块收支测算表'!G6</f>
        <v>3232.17</v>
      </c>
      <c r="O6" s="32">
        <f>'表8 计划年度储备地块收支测算表'!H6</f>
        <v>2111.2</v>
      </c>
      <c r="P6" s="32">
        <f>'表8 计划年度储备地块收支测算表'!I6</f>
        <v>974.4</v>
      </c>
      <c r="Q6" s="32">
        <f>'表8 计划年度储备地块收支测算表'!J6</f>
        <v>146.57</v>
      </c>
      <c r="R6" s="32">
        <f>'表8 计划年度储备地块收支测算表'!K6</f>
        <v>0</v>
      </c>
      <c r="S6" s="32">
        <f>N6</f>
        <v>3232.17</v>
      </c>
      <c r="T6" s="32">
        <v>0</v>
      </c>
      <c r="U6" s="32">
        <v>0</v>
      </c>
      <c r="V6" s="29"/>
    </row>
    <row r="7" ht="21.6" customHeight="1" spans="1:22">
      <c r="A7" s="19"/>
      <c r="B7" s="19" t="s">
        <v>357</v>
      </c>
      <c r="C7" s="20"/>
      <c r="D7" s="16"/>
      <c r="E7" s="22"/>
      <c r="F7" s="16"/>
      <c r="G7" s="16"/>
      <c r="H7" s="16"/>
      <c r="I7" s="32">
        <f>SUM(I6)</f>
        <v>8.12</v>
      </c>
      <c r="J7" s="32">
        <f t="shared" ref="J7:U7" si="1">SUM(J6)</f>
        <v>8.12</v>
      </c>
      <c r="K7" s="32">
        <f t="shared" si="1"/>
        <v>0</v>
      </c>
      <c r="L7" s="32">
        <f t="shared" si="1"/>
        <v>0</v>
      </c>
      <c r="M7" s="32">
        <f t="shared" si="1"/>
        <v>8.12</v>
      </c>
      <c r="N7" s="32">
        <f t="shared" si="1"/>
        <v>3232.17</v>
      </c>
      <c r="O7" s="32">
        <f t="shared" si="1"/>
        <v>2111.2</v>
      </c>
      <c r="P7" s="32">
        <f t="shared" si="1"/>
        <v>974.4</v>
      </c>
      <c r="Q7" s="32">
        <f t="shared" si="1"/>
        <v>146.57</v>
      </c>
      <c r="R7" s="32">
        <f t="shared" si="1"/>
        <v>0</v>
      </c>
      <c r="S7" s="32">
        <f t="shared" si="1"/>
        <v>3232.17</v>
      </c>
      <c r="T7" s="32">
        <f t="shared" si="1"/>
        <v>0</v>
      </c>
      <c r="U7" s="32">
        <f t="shared" si="1"/>
        <v>0</v>
      </c>
      <c r="V7" s="29"/>
    </row>
    <row r="8" ht="30" customHeight="1" spans="1:22">
      <c r="A8" s="24" t="s">
        <v>435</v>
      </c>
      <c r="B8" s="25">
        <v>1</v>
      </c>
      <c r="C8" s="21" t="s">
        <v>436</v>
      </c>
      <c r="D8" s="26" t="str">
        <f>'表7 计划年度拟入库储备地块信息统计表'!E9</f>
        <v>街赵地块一</v>
      </c>
      <c r="E8" s="22" t="str">
        <f>'表7 计划年度拟入库储备地块信息统计表'!F9</f>
        <v>月田镇月田村</v>
      </c>
      <c r="F8" s="26" t="str">
        <f>'表7 计划年度拟入库储备地块信息统计表'!J9</f>
        <v>征地拆迁</v>
      </c>
      <c r="G8" s="23">
        <f>'表7 计划年度拟入库储备地块信息统计表'!H9</f>
        <v>43195</v>
      </c>
      <c r="H8" s="26" t="str">
        <f>'表7 计划年度拟入库储备地块信息统计表'!I9</f>
        <v>未取得批文</v>
      </c>
      <c r="I8" s="16">
        <f>'表7 计划年度拟入库储备地块信息统计表'!L9</f>
        <v>7.89</v>
      </c>
      <c r="J8" s="16">
        <f>I8</f>
        <v>7.89</v>
      </c>
      <c r="K8" s="31">
        <v>0</v>
      </c>
      <c r="L8" s="31">
        <f>'表 10  计划年度储备活动铺排表'!W6</f>
        <v>7.89</v>
      </c>
      <c r="M8" s="32">
        <f>I8-L8</f>
        <v>0</v>
      </c>
      <c r="N8" s="32">
        <f>'表8 计划年度储备地块收支测算表'!G8</f>
        <v>14132.77</v>
      </c>
      <c r="O8" s="32">
        <f>'表8 计划年度储备地块收支测算表'!H8</f>
        <v>12545.1</v>
      </c>
      <c r="P8" s="32">
        <f>'表8 计划年度储备地块收支测算表'!I8</f>
        <v>946.8</v>
      </c>
      <c r="Q8" s="32">
        <f>'表8 计划年度储备地块收支测算表'!J8</f>
        <v>640.87</v>
      </c>
      <c r="R8" s="32">
        <f>'表8 计划年度储备地块收支测算表'!K8</f>
        <v>0</v>
      </c>
      <c r="S8" s="32">
        <f>N8</f>
        <v>14132.77</v>
      </c>
      <c r="T8" s="32">
        <v>0</v>
      </c>
      <c r="U8" s="32">
        <v>0</v>
      </c>
      <c r="V8" s="29"/>
    </row>
    <row r="9" ht="30" customHeight="1" spans="1:22">
      <c r="A9" s="24"/>
      <c r="B9" s="25">
        <v>2</v>
      </c>
      <c r="C9" s="21" t="s">
        <v>439</v>
      </c>
      <c r="D9" s="26" t="str">
        <f>'表7 计划年度拟入库储备地块信息统计表'!E10</f>
        <v>岳雅南侧原恒大地块</v>
      </c>
      <c r="E9" s="22" t="str">
        <f>'表7 计划年度拟入库储备地块信息统计表'!F10</f>
        <v>张谷英镇</v>
      </c>
      <c r="F9" s="26" t="str">
        <f>'表7 计划年度拟入库储备地块信息统计表'!J10</f>
        <v>征地拆迁</v>
      </c>
      <c r="G9" s="23">
        <f>'表7 计划年度拟入库储备地块信息统计表'!H10</f>
        <v>43644</v>
      </c>
      <c r="H9" s="26" t="str">
        <f>'表7 计划年度拟入库储备地块信息统计表'!I10</f>
        <v>未取得批文</v>
      </c>
      <c r="I9" s="16">
        <f>'表7 计划年度拟入库储备地块信息统计表'!L10</f>
        <v>14.2</v>
      </c>
      <c r="J9" s="16">
        <f t="shared" ref="J9:J31" si="2">I9</f>
        <v>14.2</v>
      </c>
      <c r="K9" s="31">
        <v>0</v>
      </c>
      <c r="L9" s="31">
        <f>'表 10  计划年度储备活动铺排表'!W7</f>
        <v>14.2</v>
      </c>
      <c r="M9" s="32">
        <f t="shared" ref="M9:M31" si="3">I9-L9</f>
        <v>0</v>
      </c>
      <c r="N9" s="32">
        <f>'表8 计划年度储备地块收支测算表'!G9</f>
        <v>16956.93</v>
      </c>
      <c r="O9" s="32">
        <f>'表8 计划年度储备地块收支测算表'!H9</f>
        <v>14484</v>
      </c>
      <c r="P9" s="32">
        <f>'表8 计划年度储备地块收支测算表'!I9</f>
        <v>1704</v>
      </c>
      <c r="Q9" s="32">
        <f>'表8 计划年度储备地块收支测算表'!J9</f>
        <v>768.93</v>
      </c>
      <c r="R9" s="32">
        <f>'表8 计划年度储备地块收支测算表'!K9</f>
        <v>0</v>
      </c>
      <c r="S9" s="32">
        <f t="shared" ref="S9:S31" si="4">N9</f>
        <v>16956.93</v>
      </c>
      <c r="T9" s="32">
        <v>0</v>
      </c>
      <c r="U9" s="32">
        <v>0</v>
      </c>
      <c r="V9" s="29"/>
    </row>
    <row r="10" ht="30" customHeight="1" spans="1:22">
      <c r="A10" s="24"/>
      <c r="B10" s="25">
        <v>3</v>
      </c>
      <c r="C10" s="21" t="s">
        <v>441</v>
      </c>
      <c r="D10" s="26" t="str">
        <f>'表7 计划年度拟入库储备地块信息统计表'!E11</f>
        <v>麻塘办事处桃李春风项目</v>
      </c>
      <c r="E10" s="22" t="str">
        <f>'表7 计划年度拟入库储备地块信息统计表'!F11</f>
        <v>新开镇新开村</v>
      </c>
      <c r="F10" s="26" t="str">
        <f>'表7 计划年度拟入库储备地块信息统计表'!J11</f>
        <v>征地拆迁</v>
      </c>
      <c r="G10" s="23">
        <f>'表7 计划年度拟入库储备地块信息统计表'!H11</f>
        <v>44369</v>
      </c>
      <c r="H10" s="26" t="str">
        <f>'表7 计划年度拟入库储备地块信息统计表'!I11</f>
        <v>（2019）政国土挂字第265号</v>
      </c>
      <c r="I10" s="16">
        <f>'表7 计划年度拟入库储备地块信息统计表'!L11</f>
        <v>11.84</v>
      </c>
      <c r="J10" s="16">
        <f t="shared" si="2"/>
        <v>11.84</v>
      </c>
      <c r="K10" s="31">
        <v>0</v>
      </c>
      <c r="L10" s="31">
        <f>'表 10  计划年度储备活动铺排表'!W8</f>
        <v>11.84</v>
      </c>
      <c r="M10" s="32">
        <f t="shared" si="3"/>
        <v>0</v>
      </c>
      <c r="N10" s="32">
        <f>'表8 计划年度储备地块收支测算表'!G10</f>
        <v>10790.09</v>
      </c>
      <c r="O10" s="32">
        <f>'表8 计划年度储备地块收支测算表'!H10</f>
        <v>8880</v>
      </c>
      <c r="P10" s="32">
        <f>'表8 计划年度储备地块收支测算表'!I10</f>
        <v>1420.8</v>
      </c>
      <c r="Q10" s="32">
        <f>'表8 计划年度储备地块收支测算表'!J10</f>
        <v>489.29</v>
      </c>
      <c r="R10" s="32">
        <f>'表8 计划年度储备地块收支测算表'!K10</f>
        <v>0</v>
      </c>
      <c r="S10" s="32">
        <f t="shared" si="4"/>
        <v>10790.09</v>
      </c>
      <c r="T10" s="32">
        <v>0</v>
      </c>
      <c r="U10" s="32">
        <v>0</v>
      </c>
      <c r="V10" s="29"/>
    </row>
    <row r="11" ht="30" customHeight="1" spans="1:22">
      <c r="A11" s="24"/>
      <c r="B11" s="25">
        <v>4</v>
      </c>
      <c r="C11" s="21" t="s">
        <v>443</v>
      </c>
      <c r="D11" s="26" t="str">
        <f>'表7 计划年度拟入库储备地块信息统计表'!E12</f>
        <v>宏泰陶瓷收回地块</v>
      </c>
      <c r="E11" s="22" t="str">
        <f>'表7 计划年度拟入库储备地块信息统计表'!F12</f>
        <v>新开镇新开村</v>
      </c>
      <c r="F11" s="26" t="str">
        <f>'表7 计划年度拟入库储备地块信息统计表'!J12</f>
        <v>收回</v>
      </c>
      <c r="G11" s="23"/>
      <c r="H11" s="26" t="str">
        <f>'表7 计划年度拟入库储备地块信息统计表'!I12</f>
        <v>未取得批文</v>
      </c>
      <c r="I11" s="16">
        <f>'表7 计划年度拟入库储备地块信息统计表'!L12</f>
        <v>3.3</v>
      </c>
      <c r="J11" s="16">
        <f t="shared" si="2"/>
        <v>3.3</v>
      </c>
      <c r="K11" s="31">
        <v>0</v>
      </c>
      <c r="L11" s="31">
        <f>'表 10  计划年度储备活动铺排表'!W9</f>
        <v>3.3</v>
      </c>
      <c r="M11" s="32">
        <f t="shared" si="3"/>
        <v>0</v>
      </c>
      <c r="N11" s="32">
        <f>'表8 计划年度储备地块收支测算表'!G11</f>
        <v>3906.13</v>
      </c>
      <c r="O11" s="32">
        <f>'表8 计划年度储备地块收支测算表'!H11</f>
        <v>3333</v>
      </c>
      <c r="P11" s="32">
        <f>'表8 计划年度储备地块收支测算表'!I11</f>
        <v>396</v>
      </c>
      <c r="Q11" s="32">
        <f>'表8 计划年度储备地块收支测算表'!J11</f>
        <v>177.13</v>
      </c>
      <c r="R11" s="32">
        <f>'表8 计划年度储备地块收支测算表'!K11</f>
        <v>0</v>
      </c>
      <c r="S11" s="32">
        <f t="shared" si="4"/>
        <v>3906.13</v>
      </c>
      <c r="T11" s="32">
        <v>0</v>
      </c>
      <c r="U11" s="32">
        <v>0</v>
      </c>
      <c r="V11" s="29"/>
    </row>
    <row r="12" ht="30" customHeight="1" spans="1:22">
      <c r="A12" s="24"/>
      <c r="B12" s="25">
        <v>5</v>
      </c>
      <c r="C12" s="21" t="s">
        <v>447</v>
      </c>
      <c r="D12" s="26" t="str">
        <f>'表7 计划年度拟入库储备地块信息统计表'!E13</f>
        <v>石油化工学院（三期）</v>
      </c>
      <c r="E12" s="22" t="str">
        <f>'表7 计划年度拟入库储备地块信息统计表'!F13</f>
        <v>新开镇新开村</v>
      </c>
      <c r="F12" s="26" t="str">
        <f>'表7 计划年度拟入库储备地块信息统计表'!J13</f>
        <v>征地拆迁</v>
      </c>
      <c r="G12" s="23"/>
      <c r="H12" s="26" t="str">
        <f>'表7 计划年度拟入库储备地块信息统计表'!I13</f>
        <v>YXTCC2021203</v>
      </c>
      <c r="I12" s="16">
        <f>'表7 计划年度拟入库储备地块信息统计表'!L13</f>
        <v>1.33</v>
      </c>
      <c r="J12" s="16">
        <f t="shared" si="2"/>
        <v>1.33</v>
      </c>
      <c r="K12" s="31">
        <v>0</v>
      </c>
      <c r="L12" s="31">
        <f>'表 10  计划年度储备活动铺排表'!W10</f>
        <v>1.33</v>
      </c>
      <c r="M12" s="32">
        <f t="shared" si="3"/>
        <v>0</v>
      </c>
      <c r="N12" s="32">
        <f>'表8 计划年度储备地块收支测算表'!G12</f>
        <v>877.7</v>
      </c>
      <c r="O12" s="32">
        <f>'表8 计划年度储备地块收支测算表'!H12</f>
        <v>678.3</v>
      </c>
      <c r="P12" s="32">
        <f>'表8 计划年度储备地块收支测算表'!I12</f>
        <v>159.6</v>
      </c>
      <c r="Q12" s="32">
        <f>'表8 计划年度储备地块收支测算表'!J12</f>
        <v>39.8</v>
      </c>
      <c r="R12" s="32">
        <f>'表8 计划年度储备地块收支测算表'!K12</f>
        <v>0</v>
      </c>
      <c r="S12" s="32">
        <f t="shared" si="4"/>
        <v>877.7</v>
      </c>
      <c r="T12" s="32">
        <v>0</v>
      </c>
      <c r="U12" s="32">
        <v>0</v>
      </c>
      <c r="V12" s="29"/>
    </row>
    <row r="13" ht="30" customHeight="1" spans="1:22">
      <c r="A13" s="24"/>
      <c r="B13" s="25">
        <v>6</v>
      </c>
      <c r="C13" s="21" t="s">
        <v>449</v>
      </c>
      <c r="D13" s="26" t="str">
        <f>'表7 计划年度拟入库储备地块信息统计表'!E14</f>
        <v>凌云混凝土搬迁用地新址项目</v>
      </c>
      <c r="E13" s="22" t="str">
        <f>'表7 计划年度拟入库储备地块信息统计表'!F14</f>
        <v>新墙镇高桥村</v>
      </c>
      <c r="F13" s="26" t="str">
        <f>'表7 计划年度拟入库储备地块信息统计表'!J14</f>
        <v>征地拆迁</v>
      </c>
      <c r="G13" s="23"/>
      <c r="H13" s="26" t="str">
        <f>'表7 计划年度拟入库储备地块信息统计表'!I14</f>
        <v>政国土字（2012）884号</v>
      </c>
      <c r="I13" s="16">
        <f>'表7 计划年度拟入库储备地块信息统计表'!L14</f>
        <v>6</v>
      </c>
      <c r="J13" s="16">
        <f t="shared" si="2"/>
        <v>6</v>
      </c>
      <c r="K13" s="31">
        <v>0</v>
      </c>
      <c r="L13" s="31">
        <f>'表 10  计划年度储备活动铺排表'!W11</f>
        <v>6</v>
      </c>
      <c r="M13" s="32">
        <f t="shared" si="3"/>
        <v>0</v>
      </c>
      <c r="N13" s="32">
        <f>'表8 计划年度储备地块收支测算表'!G13</f>
        <v>2388.3</v>
      </c>
      <c r="O13" s="32">
        <f>'表8 计划年度储备地块收支测算表'!H13</f>
        <v>1560</v>
      </c>
      <c r="P13" s="32">
        <f>'表8 计划年度储备地块收支测算表'!I13</f>
        <v>720</v>
      </c>
      <c r="Q13" s="32">
        <f>'表8 计划年度储备地块收支测算表'!J13</f>
        <v>108.3</v>
      </c>
      <c r="R13" s="32">
        <f>'表8 计划年度储备地块收支测算表'!K13</f>
        <v>0</v>
      </c>
      <c r="S13" s="32">
        <f t="shared" si="4"/>
        <v>2388.3</v>
      </c>
      <c r="T13" s="32">
        <v>0</v>
      </c>
      <c r="U13" s="32">
        <v>0</v>
      </c>
      <c r="V13" s="29"/>
    </row>
    <row r="14" ht="30" customHeight="1" spans="1:22">
      <c r="A14" s="24"/>
      <c r="B14" s="25">
        <v>7</v>
      </c>
      <c r="C14" s="21" t="s">
        <v>451</v>
      </c>
      <c r="D14" s="26" t="str">
        <f>'表7 计划年度拟入库储备地块信息统计表'!E15</f>
        <v>高新园区生物医药产业园（一期）</v>
      </c>
      <c r="E14" s="22" t="str">
        <f>'表7 计划年度拟入库储备地块信息统计表'!F15</f>
        <v>新开镇新开村</v>
      </c>
      <c r="F14" s="26" t="str">
        <f>'表7 计划年度拟入库储备地块信息统计表'!J15</f>
        <v>征地拆迁</v>
      </c>
      <c r="G14" s="23"/>
      <c r="H14" s="26" t="str">
        <f>'表7 计划年度拟入库储备地块信息统计表'!I15</f>
        <v>（2022）政国土字第334号</v>
      </c>
      <c r="I14" s="16">
        <f>'表7 计划年度拟入库储备地块信息统计表'!L15</f>
        <v>23.6</v>
      </c>
      <c r="J14" s="16">
        <f t="shared" si="2"/>
        <v>23.6</v>
      </c>
      <c r="K14" s="31">
        <v>0</v>
      </c>
      <c r="L14" s="31">
        <f>'表 10  计划年度储备活动铺排表'!W12</f>
        <v>23.6</v>
      </c>
      <c r="M14" s="32">
        <f t="shared" si="3"/>
        <v>0</v>
      </c>
      <c r="N14" s="32">
        <f>'表8 计划年度储备地块收支测算表'!G14</f>
        <v>9393.98</v>
      </c>
      <c r="O14" s="32">
        <f>'表8 计划年度储备地块收支测算表'!H14</f>
        <v>6136</v>
      </c>
      <c r="P14" s="32">
        <f>'表8 计划年度储备地块收支测算表'!I14</f>
        <v>2832</v>
      </c>
      <c r="Q14" s="32">
        <f>'表8 计划年度储备地块收支测算表'!J14</f>
        <v>425.98</v>
      </c>
      <c r="R14" s="32">
        <f>'表8 计划年度储备地块收支测算表'!K14</f>
        <v>0</v>
      </c>
      <c r="S14" s="32">
        <f t="shared" si="4"/>
        <v>9393.98</v>
      </c>
      <c r="T14" s="32">
        <v>0</v>
      </c>
      <c r="U14" s="32">
        <v>0</v>
      </c>
      <c r="V14" s="29"/>
    </row>
    <row r="15" ht="30" customHeight="1" spans="1:22">
      <c r="A15" s="24"/>
      <c r="B15" s="25">
        <v>8</v>
      </c>
      <c r="C15" s="21" t="s">
        <v>453</v>
      </c>
      <c r="D15" s="26" t="str">
        <f>'表7 计划年度拟入库储备地块信息统计表'!E16</f>
        <v>集中供热二期项目</v>
      </c>
      <c r="E15" s="22" t="str">
        <f>'表7 计划年度拟入库储备地块信息统计表'!F16</f>
        <v>麻塘畔湖新村</v>
      </c>
      <c r="F15" s="26" t="str">
        <f>'表7 计划年度拟入库储备地块信息统计表'!J16</f>
        <v>征地拆迁</v>
      </c>
      <c r="G15" s="23">
        <f>'表7 计划年度拟入库储备地块信息统计表'!H16</f>
        <v>44555</v>
      </c>
      <c r="H15" s="26" t="str">
        <f>'表7 计划年度拟入库储备地块信息统计表'!I16</f>
        <v>未取得批文</v>
      </c>
      <c r="I15" s="16">
        <f>'表7 计划年度拟入库储备地块信息统计表'!L16</f>
        <v>1.87</v>
      </c>
      <c r="J15" s="16">
        <f t="shared" si="2"/>
        <v>1.87</v>
      </c>
      <c r="K15" s="31">
        <v>0</v>
      </c>
      <c r="L15" s="31">
        <f>'表 10  计划年度储备活动铺排表'!W13</f>
        <v>1.87</v>
      </c>
      <c r="M15" s="32">
        <f t="shared" si="3"/>
        <v>0</v>
      </c>
      <c r="N15" s="32">
        <f>'表8 计划年度储备地块收支测算表'!G15</f>
        <v>744.35</v>
      </c>
      <c r="O15" s="32">
        <f>'表8 计划年度储备地块收支测算表'!H15</f>
        <v>486.2</v>
      </c>
      <c r="P15" s="32">
        <f>'表8 计划年度储备地块收支测算表'!I15</f>
        <v>224.4</v>
      </c>
      <c r="Q15" s="32">
        <f>'表8 计划年度储备地块收支测算表'!J15</f>
        <v>33.75</v>
      </c>
      <c r="R15" s="32">
        <f>'表8 计划年度储备地块收支测算表'!K15</f>
        <v>0</v>
      </c>
      <c r="S15" s="32">
        <f t="shared" si="4"/>
        <v>744.35</v>
      </c>
      <c r="T15" s="32">
        <v>0</v>
      </c>
      <c r="U15" s="32">
        <v>0</v>
      </c>
      <c r="V15" s="29"/>
    </row>
    <row r="16" ht="30" customHeight="1" spans="1:22">
      <c r="A16" s="24"/>
      <c r="B16" s="25">
        <v>9</v>
      </c>
      <c r="C16" s="21" t="s">
        <v>455</v>
      </c>
      <c r="D16" s="26" t="str">
        <f>'表7 计划年度拟入库储备地块信息统计表'!E17</f>
        <v>年产2万吨松香及改性松香树脂系列产品建设项目</v>
      </c>
      <c r="E16" s="22" t="str">
        <f>'表7 计划年度拟入库储备地块信息统计表'!F17</f>
        <v>麻塘洞庭村</v>
      </c>
      <c r="F16" s="26" t="str">
        <f>'表7 计划年度拟入库储备地块信息统计表'!J17</f>
        <v>征地拆迁</v>
      </c>
      <c r="G16" s="23"/>
      <c r="H16" s="26" t="str">
        <f>'表7 计划年度拟入库储备地块信息统计表'!I17</f>
        <v>未取得批文</v>
      </c>
      <c r="I16" s="16">
        <f>'表7 计划年度拟入库储备地块信息统计表'!L17</f>
        <v>1.67</v>
      </c>
      <c r="J16" s="16">
        <f t="shared" si="2"/>
        <v>1.67</v>
      </c>
      <c r="K16" s="31">
        <v>0</v>
      </c>
      <c r="L16" s="31">
        <f>'表 10  计划年度储备活动铺排表'!W14</f>
        <v>1.67</v>
      </c>
      <c r="M16" s="32">
        <f t="shared" si="3"/>
        <v>0</v>
      </c>
      <c r="N16" s="32">
        <f>'表8 计划年度储备地块收支测算表'!G16</f>
        <v>664.74</v>
      </c>
      <c r="O16" s="32">
        <f>'表8 计划年度储备地块收支测算表'!H16</f>
        <v>434.2</v>
      </c>
      <c r="P16" s="32">
        <f>'表8 计划年度储备地块收支测算表'!I16</f>
        <v>200.4</v>
      </c>
      <c r="Q16" s="32">
        <f>'表8 计划年度储备地块收支测算表'!J16</f>
        <v>30.14</v>
      </c>
      <c r="R16" s="32">
        <f>'表8 计划年度储备地块收支测算表'!K16</f>
        <v>0</v>
      </c>
      <c r="S16" s="32">
        <f t="shared" si="4"/>
        <v>664.74</v>
      </c>
      <c r="T16" s="32">
        <v>0</v>
      </c>
      <c r="U16" s="32">
        <v>0</v>
      </c>
      <c r="V16" s="29"/>
    </row>
    <row r="17" ht="30" customHeight="1" spans="1:22">
      <c r="A17" s="24"/>
      <c r="B17" s="25">
        <v>10</v>
      </c>
      <c r="C17" s="27" t="s">
        <v>457</v>
      </c>
      <c r="D17" s="26" t="str">
        <f>'表7 计划年度拟入库储备地块信息统计表'!E18</f>
        <v>年产2万吨特种PET膜项目</v>
      </c>
      <c r="E17" s="22" t="str">
        <f>'表7 计划年度拟入库储备地块信息统计表'!F18</f>
        <v>公田集镇</v>
      </c>
      <c r="F17" s="26" t="str">
        <f>'表7 计划年度拟入库储备地块信息统计表'!J18</f>
        <v>征地拆迁</v>
      </c>
      <c r="G17" s="23"/>
      <c r="H17" s="26" t="str">
        <f>'表7 计划年度拟入库储备地块信息统计表'!I18</f>
        <v>未取得批文</v>
      </c>
      <c r="I17" s="16">
        <f>'表7 计划年度拟入库储备地块信息统计表'!L18</f>
        <v>3.33</v>
      </c>
      <c r="J17" s="16">
        <f t="shared" si="2"/>
        <v>3.33</v>
      </c>
      <c r="K17" s="31">
        <v>0</v>
      </c>
      <c r="L17" s="31">
        <f>'表 10  计划年度储备活动铺排表'!W15</f>
        <v>3.33</v>
      </c>
      <c r="M17" s="32">
        <f t="shared" si="3"/>
        <v>0</v>
      </c>
      <c r="N17" s="32">
        <f>'表8 计划年度储备地块收支测算表'!G17</f>
        <v>1325.51</v>
      </c>
      <c r="O17" s="32">
        <f>'表8 计划年度储备地块收支测算表'!H17</f>
        <v>865.8</v>
      </c>
      <c r="P17" s="32">
        <f>'表8 计划年度储备地块收支测算表'!I17</f>
        <v>399.6</v>
      </c>
      <c r="Q17" s="32">
        <f>'表8 计划年度储备地块收支测算表'!J17</f>
        <v>60.11</v>
      </c>
      <c r="R17" s="32">
        <f>'表8 计划年度储备地块收支测算表'!K17</f>
        <v>0</v>
      </c>
      <c r="S17" s="32">
        <f t="shared" si="4"/>
        <v>1325.51</v>
      </c>
      <c r="T17" s="32">
        <v>0</v>
      </c>
      <c r="U17" s="32">
        <v>0</v>
      </c>
      <c r="V17" s="29"/>
    </row>
    <row r="18" ht="30" customHeight="1" spans="1:22">
      <c r="A18" s="24"/>
      <c r="B18" s="25">
        <v>11</v>
      </c>
      <c r="C18" s="27" t="s">
        <v>459</v>
      </c>
      <c r="D18" s="26" t="str">
        <f>'表7 计划年度拟入库储备地块信息统计表'!E19</f>
        <v>脱硫脱硝环保设备生产项目</v>
      </c>
      <c r="E18" s="22" t="str">
        <f>'表7 计划年度拟入库储备地块信息统计表'!F19</f>
        <v>步仙镇狮山社区</v>
      </c>
      <c r="F18" s="26" t="str">
        <f>'表7 计划年度拟入库储备地块信息统计表'!J19</f>
        <v>征地拆迁</v>
      </c>
      <c r="G18" s="23"/>
      <c r="H18" s="26" t="str">
        <f>'表7 计划年度拟入库储备地块信息统计表'!I19</f>
        <v>未取得批文</v>
      </c>
      <c r="I18" s="16">
        <f>'表7 计划年度拟入库储备地块信息统计表'!L19</f>
        <v>1.67</v>
      </c>
      <c r="J18" s="16">
        <f t="shared" si="2"/>
        <v>1.67</v>
      </c>
      <c r="K18" s="31">
        <v>0</v>
      </c>
      <c r="L18" s="31">
        <f>'表 10  计划年度储备活动铺排表'!W16</f>
        <v>1.67</v>
      </c>
      <c r="M18" s="32">
        <f t="shared" si="3"/>
        <v>0</v>
      </c>
      <c r="N18" s="32">
        <f>'表8 计划年度储备地块收支测算表'!G18</f>
        <v>664.74</v>
      </c>
      <c r="O18" s="32">
        <f>'表8 计划年度储备地块收支测算表'!H18</f>
        <v>434.2</v>
      </c>
      <c r="P18" s="32">
        <f>'表8 计划年度储备地块收支测算表'!I18</f>
        <v>200.4</v>
      </c>
      <c r="Q18" s="32">
        <f>'表8 计划年度储备地块收支测算表'!J18</f>
        <v>30.14</v>
      </c>
      <c r="R18" s="32">
        <f>'表8 计划年度储备地块收支测算表'!K18</f>
        <v>0</v>
      </c>
      <c r="S18" s="32">
        <f t="shared" si="4"/>
        <v>664.74</v>
      </c>
      <c r="T18" s="32">
        <v>0</v>
      </c>
      <c r="U18" s="32">
        <v>0</v>
      </c>
      <c r="V18" s="29"/>
    </row>
    <row r="19" ht="30" customHeight="1" spans="1:22">
      <c r="A19" s="24"/>
      <c r="B19" s="25">
        <v>12</v>
      </c>
      <c r="C19" s="27" t="s">
        <v>461</v>
      </c>
      <c r="D19" s="26" t="str">
        <f>'表7 计划年度拟入库储备地块信息统计表'!E20</f>
        <v>北京京能天然气发电站项目</v>
      </c>
      <c r="E19" s="22" t="str">
        <f>'表7 计划年度拟入库储备地块信息统计表'!F20</f>
        <v>公田镇塘田村</v>
      </c>
      <c r="F19" s="26" t="str">
        <f>'表7 计划年度拟入库储备地块信息统计表'!J20</f>
        <v>征地拆迁</v>
      </c>
      <c r="G19" s="23"/>
      <c r="H19" s="26" t="str">
        <f>'表7 计划年度拟入库储备地块信息统计表'!I20</f>
        <v>未取得批文</v>
      </c>
      <c r="I19" s="16">
        <f>'表7 计划年度拟入库储备地块信息统计表'!L20</f>
        <v>26.67</v>
      </c>
      <c r="J19" s="16">
        <f t="shared" si="2"/>
        <v>26.67</v>
      </c>
      <c r="K19" s="31">
        <v>0</v>
      </c>
      <c r="L19" s="31">
        <f>'表 10  计划年度储备活动铺排表'!W17</f>
        <v>26.67</v>
      </c>
      <c r="M19" s="32">
        <f t="shared" si="3"/>
        <v>0</v>
      </c>
      <c r="N19" s="32">
        <f>'表8 计划年度储备地块收支测算表'!G19</f>
        <v>10615.99</v>
      </c>
      <c r="O19" s="32">
        <f>'表8 计划年度储备地块收支测算表'!H19</f>
        <v>6934.2</v>
      </c>
      <c r="P19" s="32">
        <f>'表8 计划年度储备地块收支测算表'!I19</f>
        <v>3200.4</v>
      </c>
      <c r="Q19" s="32">
        <f>'表8 计划年度储备地块收支测算表'!J19</f>
        <v>481.39</v>
      </c>
      <c r="R19" s="32">
        <f>'表8 计划年度储备地块收支测算表'!K19</f>
        <v>0</v>
      </c>
      <c r="S19" s="32">
        <f t="shared" si="4"/>
        <v>10615.99</v>
      </c>
      <c r="T19" s="32">
        <v>0</v>
      </c>
      <c r="U19" s="32">
        <v>0</v>
      </c>
      <c r="V19" s="29"/>
    </row>
    <row r="20" ht="30" customHeight="1" spans="1:22">
      <c r="A20" s="24"/>
      <c r="B20" s="25">
        <v>13</v>
      </c>
      <c r="C20" s="27" t="s">
        <v>463</v>
      </c>
      <c r="D20" s="26" t="str">
        <f>'表7 计划年度拟入库储备地块信息统计表'!E21</f>
        <v>年产350万公里非金属光缆加强芯生产项目</v>
      </c>
      <c r="E20" s="22" t="str">
        <f>'表7 计划年度拟入库储备地块信息统计表'!F21</f>
        <v>麻塘金垅村</v>
      </c>
      <c r="F20" s="26" t="str">
        <f>'表7 计划年度拟入库储备地块信息统计表'!J21</f>
        <v>征地拆迁</v>
      </c>
      <c r="G20" s="23"/>
      <c r="H20" s="26" t="str">
        <f>'表7 计划年度拟入库储备地块信息统计表'!I21</f>
        <v>未取得批文</v>
      </c>
      <c r="I20" s="16">
        <f>'表7 计划年度拟入库储备地块信息统计表'!L21</f>
        <v>3.33</v>
      </c>
      <c r="J20" s="16">
        <f t="shared" si="2"/>
        <v>3.33</v>
      </c>
      <c r="K20" s="31">
        <v>0</v>
      </c>
      <c r="L20" s="31">
        <f>'表 10  计划年度储备活动铺排表'!W18</f>
        <v>3.33</v>
      </c>
      <c r="M20" s="32">
        <f t="shared" si="3"/>
        <v>0</v>
      </c>
      <c r="N20" s="32">
        <f>'表8 计划年度储备地块收支测算表'!G20</f>
        <v>1325.51</v>
      </c>
      <c r="O20" s="32">
        <f>'表8 计划年度储备地块收支测算表'!H20</f>
        <v>865.8</v>
      </c>
      <c r="P20" s="32">
        <f>'表8 计划年度储备地块收支测算表'!I20</f>
        <v>399.6</v>
      </c>
      <c r="Q20" s="32">
        <f>'表8 计划年度储备地块收支测算表'!J20</f>
        <v>60.11</v>
      </c>
      <c r="R20" s="32">
        <f>'表8 计划年度储备地块收支测算表'!K20</f>
        <v>0</v>
      </c>
      <c r="S20" s="32">
        <f t="shared" si="4"/>
        <v>1325.51</v>
      </c>
      <c r="T20" s="32">
        <v>0</v>
      </c>
      <c r="U20" s="32">
        <v>0</v>
      </c>
      <c r="V20" s="29"/>
    </row>
    <row r="21" ht="30" customHeight="1" spans="1:22">
      <c r="A21" s="24"/>
      <c r="B21" s="25">
        <v>14</v>
      </c>
      <c r="C21" s="27" t="s">
        <v>465</v>
      </c>
      <c r="D21" s="26" t="str">
        <f>'表7 计划年度拟入库储备地块信息统计表'!E22</f>
        <v>共享储能电站项目</v>
      </c>
      <c r="E21" s="22" t="str">
        <f>'表7 计划年度拟入库储备地块信息统计表'!F22</f>
        <v>荣家湾镇荣湾湖村、街赵村、欣荣村、向阳居委会</v>
      </c>
      <c r="F21" s="26" t="str">
        <f>'表7 计划年度拟入库储备地块信息统计表'!J22</f>
        <v>征地拆迁</v>
      </c>
      <c r="G21" s="23"/>
      <c r="H21" s="26" t="str">
        <f>'表7 计划年度拟入库储备地块信息统计表'!I22</f>
        <v>未取得批文</v>
      </c>
      <c r="I21" s="16">
        <f>'表7 计划年度拟入库储备地块信息统计表'!L22</f>
        <v>3.33</v>
      </c>
      <c r="J21" s="16">
        <f t="shared" si="2"/>
        <v>3.33</v>
      </c>
      <c r="K21" s="31">
        <v>0</v>
      </c>
      <c r="L21" s="31">
        <f>'表 10  计划年度储备活动铺排表'!W19</f>
        <v>3.33</v>
      </c>
      <c r="M21" s="32">
        <f t="shared" si="3"/>
        <v>0</v>
      </c>
      <c r="N21" s="32">
        <f>'表8 计划年度储备地块收支测算表'!G21</f>
        <v>1325.51</v>
      </c>
      <c r="O21" s="32">
        <f>'表8 计划年度储备地块收支测算表'!H21</f>
        <v>865.8</v>
      </c>
      <c r="P21" s="32">
        <f>'表8 计划年度储备地块收支测算表'!I21</f>
        <v>399.6</v>
      </c>
      <c r="Q21" s="32">
        <f>'表8 计划年度储备地块收支测算表'!J21</f>
        <v>60.11</v>
      </c>
      <c r="R21" s="32">
        <f>'表8 计划年度储备地块收支测算表'!K21</f>
        <v>0</v>
      </c>
      <c r="S21" s="32">
        <f t="shared" si="4"/>
        <v>1325.51</v>
      </c>
      <c r="T21" s="32">
        <v>0</v>
      </c>
      <c r="U21" s="32">
        <v>0</v>
      </c>
      <c r="V21" s="29"/>
    </row>
    <row r="22" ht="30" customHeight="1" spans="1:22">
      <c r="A22" s="24"/>
      <c r="B22" s="25">
        <v>15</v>
      </c>
      <c r="C22" s="21" t="s">
        <v>467</v>
      </c>
      <c r="D22" s="26" t="str">
        <f>'表7 计划年度拟入库储备地块信息统计表'!E23</f>
        <v>荣湾湖小学北侧地块</v>
      </c>
      <c r="E22" s="22" t="str">
        <f>'表7 计划年度拟入库储备地块信息统计表'!F23</f>
        <v>新墙镇高桥村</v>
      </c>
      <c r="F22" s="26" t="str">
        <f>'表7 计划年度拟入库储备地块信息统计表'!J23</f>
        <v>征地拆迁</v>
      </c>
      <c r="G22" s="23"/>
      <c r="H22" s="26" t="str">
        <f>'表7 计划年度拟入库储备地块信息统计表'!I23</f>
        <v>未取得批文</v>
      </c>
      <c r="I22" s="16">
        <f>'表7 计划年度拟入库储备地块信息统计表'!L23</f>
        <v>5.07</v>
      </c>
      <c r="J22" s="16">
        <f t="shared" si="2"/>
        <v>5.07</v>
      </c>
      <c r="K22" s="31">
        <v>0</v>
      </c>
      <c r="L22" s="31">
        <f>'表 10  计划年度储备活动铺排表'!W20</f>
        <v>5.07</v>
      </c>
      <c r="M22" s="32">
        <f t="shared" si="3"/>
        <v>0</v>
      </c>
      <c r="N22" s="32">
        <f>'表8 计划年度储备地块收支测算表'!G22</f>
        <v>6744.75</v>
      </c>
      <c r="O22" s="32">
        <f>'表8 计划年度储备地块收支测算表'!H22</f>
        <v>5830.5</v>
      </c>
      <c r="P22" s="32">
        <f>'表8 计划年度储备地块收支测算表'!I22</f>
        <v>608.4</v>
      </c>
      <c r="Q22" s="32">
        <f>'表8 计划年度储备地块收支测算表'!J22</f>
        <v>305.85</v>
      </c>
      <c r="R22" s="32">
        <f>'表8 计划年度储备地块收支测算表'!K22</f>
        <v>0</v>
      </c>
      <c r="S22" s="32">
        <f t="shared" si="4"/>
        <v>6744.75</v>
      </c>
      <c r="T22" s="32">
        <v>0</v>
      </c>
      <c r="U22" s="32">
        <v>0</v>
      </c>
      <c r="V22" s="29"/>
    </row>
    <row r="23" ht="30" customHeight="1" spans="1:22">
      <c r="A23" s="24"/>
      <c r="B23" s="25">
        <v>16</v>
      </c>
      <c r="C23" s="21" t="s">
        <v>469</v>
      </c>
      <c r="D23" s="26" t="str">
        <f>'表7 计划年度拟入库储备地块信息统计表'!E24</f>
        <v>新开东西三角宗地</v>
      </c>
      <c r="E23" s="22" t="str">
        <f>'表7 计划年度拟入库储备地块信息统计表'!F24</f>
        <v>新开镇新开村</v>
      </c>
      <c r="F23" s="26" t="str">
        <f>'表7 计划年度拟入库储备地块信息统计表'!J24</f>
        <v>征地拆迁</v>
      </c>
      <c r="G23" s="23"/>
      <c r="H23" s="26" t="str">
        <f>'表7 计划年度拟入库储备地块信息统计表'!I24</f>
        <v>（2020）政国土挂字第256号</v>
      </c>
      <c r="I23" s="16">
        <f>'表7 计划年度拟入库储备地块信息统计表'!L24</f>
        <v>4</v>
      </c>
      <c r="J23" s="16">
        <f t="shared" si="2"/>
        <v>4</v>
      </c>
      <c r="K23" s="31">
        <v>0</v>
      </c>
      <c r="L23" s="31">
        <f>'表 10  计划年度储备活动铺排表'!W21</f>
        <v>4</v>
      </c>
      <c r="M23" s="32">
        <f t="shared" si="3"/>
        <v>0</v>
      </c>
      <c r="N23" s="32">
        <f>'表8 计划年度储备地块收支测算表'!G23</f>
        <v>3561.5</v>
      </c>
      <c r="O23" s="32">
        <f>'表8 计划年度储备地块收支测算表'!H23</f>
        <v>2920</v>
      </c>
      <c r="P23" s="32">
        <f>'表8 计划年度储备地块收支测算表'!I23</f>
        <v>480</v>
      </c>
      <c r="Q23" s="32">
        <f>'表8 计划年度储备地块收支测算表'!J23</f>
        <v>161.5</v>
      </c>
      <c r="R23" s="32">
        <f>'表8 计划年度储备地块收支测算表'!K23</f>
        <v>0</v>
      </c>
      <c r="S23" s="32">
        <f t="shared" si="4"/>
        <v>3561.5</v>
      </c>
      <c r="T23" s="32">
        <v>0</v>
      </c>
      <c r="U23" s="32">
        <v>0</v>
      </c>
      <c r="V23" s="29"/>
    </row>
    <row r="24" ht="30" customHeight="1" spans="1:22">
      <c r="A24" s="24"/>
      <c r="B24" s="25">
        <v>17</v>
      </c>
      <c r="C24" s="21" t="s">
        <v>471</v>
      </c>
      <c r="D24" s="26" t="str">
        <f>'表7 计划年度拟入库储备地块信息统计表'!E25</f>
        <v>保障性住房用地</v>
      </c>
      <c r="E24" s="22" t="str">
        <f>'表7 计划年度拟入库储备地块信息统计表'!F25</f>
        <v>荣家湾镇</v>
      </c>
      <c r="F24" s="26" t="str">
        <f>'表7 计划年度拟入库储备地块信息统计表'!J25</f>
        <v>收回</v>
      </c>
      <c r="G24" s="23"/>
      <c r="H24" s="26" t="str">
        <f>'表7 计划年度拟入库储备地块信息统计表'!I25</f>
        <v>未取得批文</v>
      </c>
      <c r="I24" s="16">
        <f>'表7 计划年度拟入库储备地块信息统计表'!L25</f>
        <v>3.33</v>
      </c>
      <c r="J24" s="16">
        <f t="shared" si="2"/>
        <v>3.33</v>
      </c>
      <c r="K24" s="31">
        <v>0</v>
      </c>
      <c r="L24" s="31">
        <f>'表 10  计划年度储备活动铺排表'!W22</f>
        <v>3.33</v>
      </c>
      <c r="M24" s="32">
        <f t="shared" si="3"/>
        <v>0</v>
      </c>
      <c r="N24" s="32">
        <f>'表8 计划年度储备地块收支测算表'!G24</f>
        <v>6069.42</v>
      </c>
      <c r="O24" s="32">
        <f>'表8 计划年度储备地块收支测算表'!H24</f>
        <v>5394.6</v>
      </c>
      <c r="P24" s="32">
        <f>'表8 计划年度储备地块收支测算表'!I24</f>
        <v>399.6</v>
      </c>
      <c r="Q24" s="32">
        <f>'表8 计划年度储备地块收支测算表'!J24</f>
        <v>275.22</v>
      </c>
      <c r="R24" s="32">
        <f>'表8 计划年度储备地块收支测算表'!K24</f>
        <v>0</v>
      </c>
      <c r="S24" s="32">
        <f t="shared" si="4"/>
        <v>6069.42</v>
      </c>
      <c r="T24" s="32">
        <v>0</v>
      </c>
      <c r="U24" s="32">
        <v>0</v>
      </c>
      <c r="V24" s="29"/>
    </row>
    <row r="25" ht="30" customHeight="1" spans="1:22">
      <c r="A25" s="24"/>
      <c r="B25" s="25">
        <v>18</v>
      </c>
      <c r="C25" s="21" t="s">
        <v>472</v>
      </c>
      <c r="D25" s="26" t="str">
        <f>'表7 计划年度拟入库储备地块信息统计表'!E26</f>
        <v>新开龙湾片区康养项目</v>
      </c>
      <c r="E25" s="22" t="str">
        <f>'表7 计划年度拟入库储备地块信息统计表'!F26</f>
        <v>新开镇龙湾村</v>
      </c>
      <c r="F25" s="26" t="str">
        <f>'表7 计划年度拟入库储备地块信息统计表'!J26</f>
        <v>征地拆迁</v>
      </c>
      <c r="G25" s="23"/>
      <c r="H25" s="26" t="str">
        <f>'表7 计划年度拟入库储备地块信息统计表'!I26</f>
        <v>未取得批文</v>
      </c>
      <c r="I25" s="16">
        <f>'表7 计划年度拟入库储备地块信息统计表'!L26</f>
        <v>10</v>
      </c>
      <c r="J25" s="16">
        <f t="shared" si="2"/>
        <v>10</v>
      </c>
      <c r="K25" s="31">
        <v>0</v>
      </c>
      <c r="L25" s="31">
        <f>'表 10  计划年度储备活动铺排表'!W23</f>
        <v>10</v>
      </c>
      <c r="M25" s="32">
        <f t="shared" si="3"/>
        <v>0</v>
      </c>
      <c r="N25" s="32">
        <f>'表8 计划年度储备地块收支测算表'!G25</f>
        <v>17912.25</v>
      </c>
      <c r="O25" s="32">
        <f>'表8 计划年度储备地块收支测算表'!H25</f>
        <v>15900</v>
      </c>
      <c r="P25" s="32">
        <f>'表8 计划年度储备地块收支测算表'!I25</f>
        <v>1200</v>
      </c>
      <c r="Q25" s="32">
        <f>'表8 计划年度储备地块收支测算表'!J25</f>
        <v>812.25</v>
      </c>
      <c r="R25" s="32">
        <f>'表8 计划年度储备地块收支测算表'!K25</f>
        <v>0</v>
      </c>
      <c r="S25" s="32">
        <f t="shared" si="4"/>
        <v>17912.25</v>
      </c>
      <c r="T25" s="32">
        <v>0</v>
      </c>
      <c r="U25" s="32">
        <v>0</v>
      </c>
      <c r="V25" s="29"/>
    </row>
    <row r="26" ht="30" customHeight="1" spans="1:22">
      <c r="A26" s="24"/>
      <c r="B26" s="25">
        <v>19</v>
      </c>
      <c r="C26" s="21" t="s">
        <v>473</v>
      </c>
      <c r="D26" s="26" t="str">
        <f>'表7 计划年度拟入库储备地块信息统计表'!E27</f>
        <v>新开龙湾片区项目</v>
      </c>
      <c r="E26" s="22" t="str">
        <f>'表7 计划年度拟入库储备地块信息统计表'!F27</f>
        <v>新开镇龙湾村、共和村</v>
      </c>
      <c r="F26" s="26" t="str">
        <f>'表7 计划年度拟入库储备地块信息统计表'!J27</f>
        <v>征地拆迁</v>
      </c>
      <c r="G26" s="23"/>
      <c r="H26" s="26" t="str">
        <f>'表7 计划年度拟入库储备地块信息统计表'!I27</f>
        <v>拟报批</v>
      </c>
      <c r="I26" s="16">
        <f>'表7 计划年度拟入库储备地块信息统计表'!L27</f>
        <v>3.33</v>
      </c>
      <c r="J26" s="16">
        <f t="shared" si="2"/>
        <v>3.33</v>
      </c>
      <c r="K26" s="31">
        <v>0</v>
      </c>
      <c r="L26" s="31">
        <f>'表 10  计划年度储备活动铺排表'!W24</f>
        <v>3.33</v>
      </c>
      <c r="M26" s="32">
        <f t="shared" si="3"/>
        <v>0</v>
      </c>
      <c r="N26" s="32">
        <f>'表8 计划年度储备地块收支测算表'!G26</f>
        <v>2964.95</v>
      </c>
      <c r="O26" s="32">
        <f>'表8 计划年度储备地块收支测算表'!H26</f>
        <v>2430.9</v>
      </c>
      <c r="P26" s="32">
        <f>'表8 计划年度储备地块收支测算表'!I26</f>
        <v>399.6</v>
      </c>
      <c r="Q26" s="32">
        <f>'表8 计划年度储备地块收支测算表'!J26</f>
        <v>134.45</v>
      </c>
      <c r="R26" s="32">
        <f>'表8 计划年度储备地块收支测算表'!K26</f>
        <v>0</v>
      </c>
      <c r="S26" s="32">
        <f t="shared" si="4"/>
        <v>2964.95</v>
      </c>
      <c r="T26" s="32">
        <v>0</v>
      </c>
      <c r="U26" s="32">
        <v>0</v>
      </c>
      <c r="V26" s="29"/>
    </row>
    <row r="27" ht="30" customHeight="1" spans="1:22">
      <c r="A27" s="24"/>
      <c r="B27" s="25">
        <v>20</v>
      </c>
      <c r="C27" s="21" t="s">
        <v>475</v>
      </c>
      <c r="D27" s="26" t="str">
        <f>'表7 计划年度拟入库储备地块信息统计表'!E28</f>
        <v>麻塘北大青鸟北侧地块</v>
      </c>
      <c r="E27" s="22" t="str">
        <f>'表7 计划年度拟入库储备地块信息统计表'!F28</f>
        <v>麻塘办事处洞庭村</v>
      </c>
      <c r="F27" s="26" t="str">
        <f>'表7 计划年度拟入库储备地块信息统计表'!J28</f>
        <v>征地拆迁</v>
      </c>
      <c r="G27" s="23"/>
      <c r="H27" s="26" t="str">
        <f>'表7 计划年度拟入库储备地块信息统计表'!I28</f>
        <v>拟报批</v>
      </c>
      <c r="I27" s="16">
        <f>'表7 计划年度拟入库储备地块信息统计表'!L28</f>
        <v>1.59</v>
      </c>
      <c r="J27" s="16">
        <f t="shared" si="2"/>
        <v>1.59</v>
      </c>
      <c r="K27" s="31">
        <v>0</v>
      </c>
      <c r="L27" s="31">
        <f>'表 10  计划年度储备活动铺排表'!W25</f>
        <v>0</v>
      </c>
      <c r="M27" s="32">
        <f t="shared" si="3"/>
        <v>1.59</v>
      </c>
      <c r="N27" s="32">
        <f>'表8 计划年度储备地块收支测算表'!G27</f>
        <v>1449.01</v>
      </c>
      <c r="O27" s="32">
        <f>'表8 计划年度储备地块收支测算表'!H27</f>
        <v>1192.5</v>
      </c>
      <c r="P27" s="32">
        <f>'表8 计划年度储备地块收支测算表'!I27</f>
        <v>190.8</v>
      </c>
      <c r="Q27" s="32">
        <f>'表8 计划年度储备地块收支测算表'!J27</f>
        <v>65.71</v>
      </c>
      <c r="R27" s="32">
        <f>'表8 计划年度储备地块收支测算表'!K27</f>
        <v>0</v>
      </c>
      <c r="S27" s="32">
        <f t="shared" si="4"/>
        <v>1449.01</v>
      </c>
      <c r="T27" s="32">
        <v>0</v>
      </c>
      <c r="U27" s="32">
        <v>0</v>
      </c>
      <c r="V27" s="29"/>
    </row>
    <row r="28" ht="30" customHeight="1" spans="1:22">
      <c r="A28" s="24"/>
      <c r="B28" s="25">
        <v>21</v>
      </c>
      <c r="C28" s="21" t="s">
        <v>478</v>
      </c>
      <c r="D28" s="26" t="str">
        <f>'表7 计划年度拟入库储备地块信息统计表'!E29</f>
        <v>新开长隆文旅项目</v>
      </c>
      <c r="E28" s="22" t="str">
        <f>'表7 计划年度拟入库储备地块信息统计表'!F29</f>
        <v>新开镇龙湾村</v>
      </c>
      <c r="F28" s="26" t="str">
        <f>'表7 计划年度拟入库储备地块信息统计表'!J29</f>
        <v>征地拆迁</v>
      </c>
      <c r="G28" s="23"/>
      <c r="H28" s="26" t="str">
        <f>'表7 计划年度拟入库储备地块信息统计表'!I29</f>
        <v>拟报批</v>
      </c>
      <c r="I28" s="16">
        <f>'表7 计划年度拟入库储备地块信息统计表'!L29</f>
        <v>33.33</v>
      </c>
      <c r="J28" s="16">
        <f t="shared" si="2"/>
        <v>33.33</v>
      </c>
      <c r="K28" s="31">
        <v>0</v>
      </c>
      <c r="L28" s="31">
        <f>'表 10  计划年度储备活动铺排表'!W26</f>
        <v>0</v>
      </c>
      <c r="M28" s="32">
        <f t="shared" si="3"/>
        <v>33.33</v>
      </c>
      <c r="N28" s="32">
        <f>'表8 计划年度储备地块收支测算表'!G28</f>
        <v>59701.53</v>
      </c>
      <c r="O28" s="32">
        <f>'表8 计划年度储备地块收支测算表'!H28</f>
        <v>52994.7</v>
      </c>
      <c r="P28" s="32">
        <f>'表8 计划年度储备地块收支测算表'!I28</f>
        <v>3999.6</v>
      </c>
      <c r="Q28" s="32">
        <f>'表8 计划年度储备地块收支测算表'!J28</f>
        <v>2707.23</v>
      </c>
      <c r="R28" s="32">
        <f>'表8 计划年度储备地块收支测算表'!K28</f>
        <v>0</v>
      </c>
      <c r="S28" s="32">
        <f t="shared" si="4"/>
        <v>59701.53</v>
      </c>
      <c r="T28" s="32">
        <v>0</v>
      </c>
      <c r="U28" s="32">
        <v>0</v>
      </c>
      <c r="V28" s="29"/>
    </row>
    <row r="29" ht="30" customHeight="1" spans="1:22">
      <c r="A29" s="24"/>
      <c r="B29" s="25">
        <v>22</v>
      </c>
      <c r="C29" s="21" t="s">
        <v>480</v>
      </c>
      <c r="D29" s="26" t="str">
        <f>'表7 计划年度拟入库储备地块信息统计表'!E30</f>
        <v>麻塘城市综合体项目</v>
      </c>
      <c r="E29" s="22" t="str">
        <f>'表7 计划年度拟入库储备地块信息统计表'!F30</f>
        <v>麻塘办事处洞庭村</v>
      </c>
      <c r="F29" s="26" t="str">
        <f>'表7 计划年度拟入库储备地块信息统计表'!J30</f>
        <v>征地拆迁</v>
      </c>
      <c r="G29" s="23"/>
      <c r="H29" s="26" t="str">
        <f>'表7 计划年度拟入库储备地块信息统计表'!I30</f>
        <v>拟报批</v>
      </c>
      <c r="I29" s="16">
        <f>'表7 计划年度拟入库储备地块信息统计表'!L30</f>
        <v>1.2</v>
      </c>
      <c r="J29" s="16">
        <f t="shared" si="2"/>
        <v>1.2</v>
      </c>
      <c r="K29" s="31">
        <v>0</v>
      </c>
      <c r="L29" s="31">
        <f>'表 10  计划年度储备活动铺排表'!W27</f>
        <v>0</v>
      </c>
      <c r="M29" s="32">
        <f t="shared" si="3"/>
        <v>1.2</v>
      </c>
      <c r="N29" s="32">
        <f>'表8 计划年度储备地块收支测算表'!G29</f>
        <v>2149.47</v>
      </c>
      <c r="O29" s="32">
        <f>'表8 计划年度储备地块收支测算表'!H29</f>
        <v>1908</v>
      </c>
      <c r="P29" s="32">
        <f>'表8 计划年度储备地块收支测算表'!I29</f>
        <v>144</v>
      </c>
      <c r="Q29" s="32">
        <f>'表8 计划年度储备地块收支测算表'!J29</f>
        <v>97.47</v>
      </c>
      <c r="R29" s="32">
        <f>'表8 计划年度储备地块收支测算表'!K29</f>
        <v>0</v>
      </c>
      <c r="S29" s="32">
        <f t="shared" si="4"/>
        <v>2149.47</v>
      </c>
      <c r="T29" s="32">
        <v>0</v>
      </c>
      <c r="U29" s="32">
        <v>0</v>
      </c>
      <c r="V29" s="29"/>
    </row>
    <row r="30" ht="30" customHeight="1" spans="1:22">
      <c r="A30" s="24"/>
      <c r="B30" s="25">
        <v>23</v>
      </c>
      <c r="C30" s="21" t="s">
        <v>482</v>
      </c>
      <c r="D30" s="26" t="str">
        <f>'表7 计划年度拟入库储备地块信息统计表'!E31</f>
        <v>城南农贸市场</v>
      </c>
      <c r="E30" s="22" t="str">
        <f>'表7 计划年度拟入库储备地块信息统计表'!F31</f>
        <v>新开镇新开村</v>
      </c>
      <c r="F30" s="26" t="str">
        <f>'表7 计划年度拟入库储备地块信息统计表'!J31</f>
        <v>征地拆迁</v>
      </c>
      <c r="G30" s="23"/>
      <c r="H30" s="26" t="str">
        <f>'表7 计划年度拟入库储备地块信息统计表'!I31</f>
        <v>拟报批</v>
      </c>
      <c r="I30" s="16">
        <f>'表7 计划年度拟入库储备地块信息统计表'!L31</f>
        <v>1.2</v>
      </c>
      <c r="J30" s="16">
        <f t="shared" si="2"/>
        <v>1.2</v>
      </c>
      <c r="K30" s="31">
        <v>0</v>
      </c>
      <c r="L30" s="31">
        <f>'表 10  计划年度储备活动铺排表'!W28</f>
        <v>1.2</v>
      </c>
      <c r="M30" s="32">
        <f t="shared" si="3"/>
        <v>0</v>
      </c>
      <c r="N30" s="32">
        <f>'表8 计划年度储备地块收支测算表'!G30</f>
        <v>1093.59</v>
      </c>
      <c r="O30" s="32">
        <f>'表8 计划年度储备地块收支测算表'!H30</f>
        <v>900</v>
      </c>
      <c r="P30" s="32">
        <f>'表8 计划年度储备地块收支测算表'!I30</f>
        <v>144</v>
      </c>
      <c r="Q30" s="32">
        <f>'表8 计划年度储备地块收支测算表'!J30</f>
        <v>49.59</v>
      </c>
      <c r="R30" s="32">
        <f>'表8 计划年度储备地块收支测算表'!K30</f>
        <v>0</v>
      </c>
      <c r="S30" s="32">
        <f t="shared" si="4"/>
        <v>1093.59</v>
      </c>
      <c r="T30" s="32">
        <v>0</v>
      </c>
      <c r="U30" s="32">
        <v>0</v>
      </c>
      <c r="V30" s="29"/>
    </row>
    <row r="31" ht="30" customHeight="1" spans="1:22">
      <c r="A31" s="24"/>
      <c r="B31" s="25">
        <v>24</v>
      </c>
      <c r="C31" s="21" t="s">
        <v>484</v>
      </c>
      <c r="D31" s="26" t="str">
        <f>'表7 计划年度拟入库储备地块信息统计表'!E32</f>
        <v>石油化工学院</v>
      </c>
      <c r="E31" s="22" t="str">
        <f>'表7 计划年度拟入库储备地块信息统计表'!F32</f>
        <v>新开镇新开村</v>
      </c>
      <c r="F31" s="26" t="str">
        <f>'表7 计划年度拟入库储备地块信息统计表'!J32</f>
        <v>征地拆迁</v>
      </c>
      <c r="G31" s="23"/>
      <c r="H31" s="26" t="str">
        <f>'表7 计划年度拟入库储备地块信息统计表'!I32</f>
        <v>拟报批</v>
      </c>
      <c r="I31" s="16">
        <f>'表7 计划年度拟入库储备地块信息统计表'!L32</f>
        <v>1.33</v>
      </c>
      <c r="J31" s="16">
        <f t="shared" si="2"/>
        <v>1.33</v>
      </c>
      <c r="K31" s="31">
        <v>0</v>
      </c>
      <c r="L31" s="31">
        <f>'表 10  计划年度储备活动铺排表'!W29</f>
        <v>1.33</v>
      </c>
      <c r="M31" s="32">
        <f t="shared" si="3"/>
        <v>0</v>
      </c>
      <c r="N31" s="32">
        <f>'表8 计划年度储备地块收支测算表'!G31</f>
        <v>2382.33</v>
      </c>
      <c r="O31" s="32">
        <f>'表8 计划年度储备地块收支测算表'!H31</f>
        <v>2114.7</v>
      </c>
      <c r="P31" s="32">
        <f>'表8 计划年度储备地块收支测算表'!I31</f>
        <v>159.6</v>
      </c>
      <c r="Q31" s="32">
        <f>'表8 计划年度储备地块收支测算表'!J31</f>
        <v>108.03</v>
      </c>
      <c r="R31" s="32">
        <f>'表8 计划年度储备地块收支测算表'!K31</f>
        <v>0</v>
      </c>
      <c r="S31" s="32">
        <f t="shared" si="4"/>
        <v>2382.33</v>
      </c>
      <c r="T31" s="32">
        <v>0</v>
      </c>
      <c r="U31" s="32">
        <v>0</v>
      </c>
      <c r="V31" s="29"/>
    </row>
    <row r="32" ht="30" customHeight="1" spans="1:22">
      <c r="A32" s="24"/>
      <c r="B32" s="28" t="s">
        <v>357</v>
      </c>
      <c r="C32" s="25"/>
      <c r="D32" s="29"/>
      <c r="E32" s="29"/>
      <c r="F32" s="29"/>
      <c r="G32" s="29"/>
      <c r="H32" s="29"/>
      <c r="I32" s="16">
        <f>SUM(I8:I31)</f>
        <v>174.41</v>
      </c>
      <c r="J32" s="16">
        <f t="shared" ref="J32:U32" si="5">SUM(J8:J31)</f>
        <v>174.41</v>
      </c>
      <c r="K32" s="16">
        <f t="shared" si="5"/>
        <v>0</v>
      </c>
      <c r="L32" s="16">
        <f t="shared" si="5"/>
        <v>138.29</v>
      </c>
      <c r="M32" s="16">
        <f t="shared" si="5"/>
        <v>36.12</v>
      </c>
      <c r="N32" s="16">
        <f t="shared" si="5"/>
        <v>179141.05</v>
      </c>
      <c r="O32" s="16">
        <f t="shared" si="5"/>
        <v>150088.5</v>
      </c>
      <c r="P32" s="16">
        <f t="shared" si="5"/>
        <v>20929.2</v>
      </c>
      <c r="Q32" s="16">
        <f t="shared" si="5"/>
        <v>8123.35</v>
      </c>
      <c r="R32" s="16">
        <f t="shared" si="5"/>
        <v>0</v>
      </c>
      <c r="S32" s="16">
        <f t="shared" si="5"/>
        <v>179141.05</v>
      </c>
      <c r="T32" s="16">
        <f t="shared" si="5"/>
        <v>0</v>
      </c>
      <c r="U32" s="16">
        <f t="shared" si="5"/>
        <v>0</v>
      </c>
      <c r="V32" s="29"/>
    </row>
    <row r="33" s="11" customFormat="1" ht="30" customHeight="1" spans="1:22">
      <c r="A33" s="30" t="s">
        <v>351</v>
      </c>
      <c r="B33" s="30"/>
      <c r="C33" s="30"/>
      <c r="D33" s="30"/>
      <c r="E33" s="30"/>
      <c r="F33" s="30"/>
      <c r="G33" s="30"/>
      <c r="H33" s="30"/>
      <c r="I33" s="33">
        <f>I32+I7</f>
        <v>182.53</v>
      </c>
      <c r="J33" s="33">
        <f t="shared" ref="J33:U33" si="6">J32+J7</f>
        <v>182.53</v>
      </c>
      <c r="K33" s="33">
        <f t="shared" si="6"/>
        <v>0</v>
      </c>
      <c r="L33" s="33">
        <f t="shared" si="6"/>
        <v>138.29</v>
      </c>
      <c r="M33" s="33">
        <f t="shared" si="6"/>
        <v>44.24</v>
      </c>
      <c r="N33" s="33">
        <f t="shared" si="6"/>
        <v>182373.22</v>
      </c>
      <c r="O33" s="33">
        <f t="shared" si="6"/>
        <v>152199.7</v>
      </c>
      <c r="P33" s="33">
        <f t="shared" si="6"/>
        <v>21903.6</v>
      </c>
      <c r="Q33" s="33">
        <f t="shared" si="6"/>
        <v>8269.92</v>
      </c>
      <c r="R33" s="33">
        <f t="shared" si="6"/>
        <v>0</v>
      </c>
      <c r="S33" s="33">
        <f t="shared" si="6"/>
        <v>182373.22</v>
      </c>
      <c r="T33" s="33">
        <f t="shared" si="6"/>
        <v>0</v>
      </c>
      <c r="U33" s="33">
        <f t="shared" si="6"/>
        <v>0</v>
      </c>
      <c r="V33" s="30"/>
    </row>
  </sheetData>
  <mergeCells count="11">
    <mergeCell ref="A1:V1"/>
    <mergeCell ref="A2:V2"/>
    <mergeCell ref="C3:I3"/>
    <mergeCell ref="J3:M3"/>
    <mergeCell ref="N3:R3"/>
    <mergeCell ref="S3:U3"/>
    <mergeCell ref="A3:A4"/>
    <mergeCell ref="A6:A7"/>
    <mergeCell ref="A8:A32"/>
    <mergeCell ref="B3:B4"/>
    <mergeCell ref="V3:V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9" sqref="D9"/>
    </sheetView>
  </sheetViews>
  <sheetFormatPr defaultColWidth="9" defaultRowHeight="13.5" outlineLevelCol="3"/>
  <cols>
    <col min="2" max="2" width="29.775" customWidth="1"/>
    <col min="3" max="3" width="15.775" customWidth="1"/>
    <col min="4" max="4" width="31.1083333333333" customWidth="1"/>
  </cols>
  <sheetData>
    <row r="1" ht="34.2" customHeight="1" spans="1:4">
      <c r="A1" s="1" t="s">
        <v>589</v>
      </c>
      <c r="B1" s="1"/>
      <c r="C1" s="1"/>
      <c r="D1" s="1"/>
    </row>
    <row r="2" ht="25.2" customHeight="1" spans="1:4">
      <c r="A2" s="2" t="s">
        <v>590</v>
      </c>
      <c r="B2" s="2"/>
      <c r="C2" s="2"/>
      <c r="D2" s="2"/>
    </row>
    <row r="3" ht="30" customHeight="1" spans="1:4">
      <c r="A3" s="3" t="s">
        <v>591</v>
      </c>
      <c r="B3" s="3"/>
      <c r="C3" s="3" t="s">
        <v>592</v>
      </c>
      <c r="D3" s="3" t="s">
        <v>593</v>
      </c>
    </row>
    <row r="4" ht="30" customHeight="1" spans="1:4">
      <c r="A4" s="3" t="s">
        <v>594</v>
      </c>
      <c r="B4" s="3" t="s">
        <v>595</v>
      </c>
      <c r="C4" s="7">
        <f>'表12 计划年度土地储备计划指标分解表'!O33</f>
        <v>152199.7</v>
      </c>
      <c r="D4" s="8">
        <f>ROUND(C4/$C$8,4)</f>
        <v>0.8346</v>
      </c>
    </row>
    <row r="5" ht="30" customHeight="1" spans="1:4">
      <c r="A5" s="3"/>
      <c r="B5" s="3" t="s">
        <v>596</v>
      </c>
      <c r="C5" s="7">
        <f>'表12 计划年度土地储备计划指标分解表'!P33</f>
        <v>21903.6</v>
      </c>
      <c r="D5" s="8">
        <f t="shared" ref="D5:D13" si="0">ROUND(C5/$C$8,4)</f>
        <v>0.1201</v>
      </c>
    </row>
    <row r="6" ht="30" customHeight="1" spans="1:4">
      <c r="A6" s="3"/>
      <c r="B6" s="3" t="s">
        <v>497</v>
      </c>
      <c r="C6" s="7">
        <v>0</v>
      </c>
      <c r="D6" s="8">
        <f t="shared" si="0"/>
        <v>0</v>
      </c>
    </row>
    <row r="7" ht="30" customHeight="1" spans="1:4">
      <c r="A7" s="3"/>
      <c r="B7" s="3" t="s">
        <v>597</v>
      </c>
      <c r="C7" s="7">
        <f>'表12 计划年度土地储备计划指标分解表'!Q33</f>
        <v>8269.92</v>
      </c>
      <c r="D7" s="8">
        <f t="shared" si="0"/>
        <v>0.0453</v>
      </c>
    </row>
    <row r="8" ht="30" customHeight="1" spans="1:4">
      <c r="A8" s="3"/>
      <c r="B8" s="3" t="s">
        <v>351</v>
      </c>
      <c r="C8" s="7">
        <f>SUM(C4:C7)</f>
        <v>182373.22</v>
      </c>
      <c r="D8" s="8">
        <f t="shared" si="0"/>
        <v>1</v>
      </c>
    </row>
    <row r="9" ht="30" customHeight="1" spans="1:4">
      <c r="A9" s="3" t="s">
        <v>598</v>
      </c>
      <c r="B9" s="3" t="s">
        <v>599</v>
      </c>
      <c r="C9" s="7">
        <f>ROUND(C8/1.0035,2)</f>
        <v>181737.14</v>
      </c>
      <c r="D9" s="8">
        <f t="shared" si="0"/>
        <v>0.9965</v>
      </c>
    </row>
    <row r="10" ht="30" customHeight="1" spans="1:4">
      <c r="A10" s="3"/>
      <c r="B10" s="3" t="s">
        <v>600</v>
      </c>
      <c r="C10" s="7">
        <v>0</v>
      </c>
      <c r="D10" s="8">
        <f t="shared" si="0"/>
        <v>0</v>
      </c>
    </row>
    <row r="11" ht="30" customHeight="1" spans="1:4">
      <c r="A11" s="3"/>
      <c r="B11" s="3" t="s">
        <v>601</v>
      </c>
      <c r="C11" s="7">
        <v>0</v>
      </c>
      <c r="D11" s="8">
        <f t="shared" si="0"/>
        <v>0</v>
      </c>
    </row>
    <row r="12" ht="30" customHeight="1" spans="1:4">
      <c r="A12" s="3"/>
      <c r="B12" s="3" t="s">
        <v>602</v>
      </c>
      <c r="C12" s="7">
        <v>0</v>
      </c>
      <c r="D12" s="8">
        <f t="shared" si="0"/>
        <v>0</v>
      </c>
    </row>
    <row r="13" ht="30" customHeight="1" spans="1:4">
      <c r="A13" s="3"/>
      <c r="B13" s="3" t="s">
        <v>603</v>
      </c>
      <c r="C13" s="9">
        <f>ROUND(C8*0.0035,2)</f>
        <v>638.31</v>
      </c>
      <c r="D13" s="8">
        <f t="shared" si="0"/>
        <v>0.0035</v>
      </c>
    </row>
    <row r="14" ht="30" customHeight="1" spans="1:4">
      <c r="A14" s="3"/>
      <c r="B14" s="3" t="s">
        <v>351</v>
      </c>
      <c r="C14" s="7">
        <f>SUM(C9:C13)</f>
        <v>182375.45</v>
      </c>
      <c r="D14" s="8">
        <v>1</v>
      </c>
    </row>
  </sheetData>
  <mergeCells count="5">
    <mergeCell ref="A1:D1"/>
    <mergeCell ref="A2:D2"/>
    <mergeCell ref="A3:B3"/>
    <mergeCell ref="A4:A8"/>
    <mergeCell ref="A9:A1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opLeftCell="A4" workbookViewId="0">
      <selection activeCell="D26" sqref="D26"/>
    </sheetView>
  </sheetViews>
  <sheetFormatPr defaultColWidth="9" defaultRowHeight="13.5"/>
  <cols>
    <col min="3" max="3" width="14.1083333333333" customWidth="1"/>
    <col min="12" max="12" width="13.5583333333333" customWidth="1"/>
    <col min="15" max="15" width="18.3333333333333" customWidth="1"/>
    <col min="16" max="16" width="13.1083333333333" customWidth="1"/>
  </cols>
  <sheetData>
    <row r="1" ht="34.8" customHeight="1" spans="1:18">
      <c r="A1" s="1" t="s">
        <v>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605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4.25" spans="1:18">
      <c r="A3" s="3" t="s">
        <v>383</v>
      </c>
      <c r="B3" s="3" t="s">
        <v>489</v>
      </c>
      <c r="C3" s="3"/>
      <c r="D3" s="3"/>
      <c r="E3" s="3"/>
      <c r="F3" s="3"/>
      <c r="G3" s="3"/>
      <c r="H3" s="3"/>
      <c r="I3" s="3"/>
      <c r="J3" s="3"/>
      <c r="K3" s="3"/>
      <c r="L3" s="3"/>
      <c r="M3" s="3" t="s">
        <v>606</v>
      </c>
      <c r="N3" s="3"/>
      <c r="O3" s="3"/>
      <c r="P3" s="3"/>
      <c r="Q3" s="3"/>
      <c r="R3" s="3" t="s">
        <v>14</v>
      </c>
    </row>
    <row r="4" ht="28.5" spans="1:18">
      <c r="A4" s="3"/>
      <c r="B4" s="3" t="s">
        <v>607</v>
      </c>
      <c r="C4" s="3" t="s">
        <v>608</v>
      </c>
      <c r="D4" s="3" t="s">
        <v>609</v>
      </c>
      <c r="E4" s="3" t="s">
        <v>610</v>
      </c>
      <c r="F4" s="3" t="s">
        <v>611</v>
      </c>
      <c r="G4" s="3" t="s">
        <v>612</v>
      </c>
      <c r="H4" s="3" t="s">
        <v>613</v>
      </c>
      <c r="I4" s="3" t="s">
        <v>614</v>
      </c>
      <c r="J4" s="3" t="s">
        <v>615</v>
      </c>
      <c r="K4" s="3" t="s">
        <v>616</v>
      </c>
      <c r="L4" s="3" t="s">
        <v>617</v>
      </c>
      <c r="M4" s="3" t="s">
        <v>618</v>
      </c>
      <c r="N4" s="3" t="s">
        <v>619</v>
      </c>
      <c r="O4" s="3" t="s">
        <v>620</v>
      </c>
      <c r="P4" s="3" t="s">
        <v>621</v>
      </c>
      <c r="Q4" s="3" t="s">
        <v>499</v>
      </c>
      <c r="R4" s="3"/>
    </row>
    <row r="5" ht="30" customHeight="1" spans="1:18">
      <c r="A5" s="4">
        <v>-1</v>
      </c>
      <c r="B5" s="4">
        <f>A5-1</f>
        <v>-2</v>
      </c>
      <c r="C5" s="4">
        <f t="shared" ref="C5:R5" si="0">B5-1</f>
        <v>-3</v>
      </c>
      <c r="D5" s="4">
        <f t="shared" si="0"/>
        <v>-4</v>
      </c>
      <c r="E5" s="4">
        <f t="shared" si="0"/>
        <v>-5</v>
      </c>
      <c r="F5" s="4">
        <f t="shared" si="0"/>
        <v>-6</v>
      </c>
      <c r="G5" s="4">
        <f t="shared" si="0"/>
        <v>-7</v>
      </c>
      <c r="H5" s="4">
        <f t="shared" si="0"/>
        <v>-8</v>
      </c>
      <c r="I5" s="4">
        <f t="shared" si="0"/>
        <v>-9</v>
      </c>
      <c r="J5" s="4">
        <f t="shared" si="0"/>
        <v>-10</v>
      </c>
      <c r="K5" s="4">
        <f t="shared" si="0"/>
        <v>-11</v>
      </c>
      <c r="L5" s="4">
        <f t="shared" si="0"/>
        <v>-12</v>
      </c>
      <c r="M5" s="4">
        <f t="shared" si="0"/>
        <v>-13</v>
      </c>
      <c r="N5" s="4">
        <f t="shared" si="0"/>
        <v>-14</v>
      </c>
      <c r="O5" s="4">
        <f t="shared" si="0"/>
        <v>-15</v>
      </c>
      <c r="P5" s="4">
        <f t="shared" si="0"/>
        <v>-16</v>
      </c>
      <c r="Q5" s="4">
        <f t="shared" si="0"/>
        <v>-17</v>
      </c>
      <c r="R5" s="4">
        <f t="shared" si="0"/>
        <v>-18</v>
      </c>
    </row>
    <row r="6" ht="30" customHeight="1" spans="1:18">
      <c r="A6" s="5">
        <v>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30" customHeight="1" spans="1:18">
      <c r="A7" s="5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30" customHeight="1" spans="1:18">
      <c r="A8" s="5">
        <v>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30" customHeight="1" spans="1:18">
      <c r="A9" s="5" t="s">
        <v>622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30" customHeight="1" spans="1:18">
      <c r="A10" s="3" t="s">
        <v>351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6"/>
    </row>
  </sheetData>
  <mergeCells count="6">
    <mergeCell ref="A1:R1"/>
    <mergeCell ref="A2:R2"/>
    <mergeCell ref="B3:L3"/>
    <mergeCell ref="M3:Q3"/>
    <mergeCell ref="A3:A4"/>
    <mergeCell ref="R3:R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表4.1 计划年度国有建设用地供应计划明细表</vt:lpstr>
      <vt:lpstr>表4.2 计划年度国有建设用地供应统计表</vt:lpstr>
      <vt:lpstr>表4.3 计划年度住宅用地供应统计表</vt:lpstr>
      <vt:lpstr>表6 年度土地储备计划指标汇总表</vt:lpstr>
      <vt:lpstr>表7 计划年度拟入库储备地块信息统计表</vt:lpstr>
      <vt:lpstr>表8 计划年度储备地块收支测算表</vt:lpstr>
      <vt:lpstr>表9 计划年度土地储备项目表</vt:lpstr>
      <vt:lpstr>表 10  计划年度储备活动铺排表</vt:lpstr>
      <vt:lpstr>表11 计划年度末库存储备土地地块信息统计表</vt:lpstr>
      <vt:lpstr>表12 计划年度土地储备计划指标分解表</vt:lpstr>
      <vt:lpstr>表13 计划年度土地储备资金投资与筹措计划</vt:lpstr>
      <vt:lpstr>表14 计划年度拟发债土地储备项目基本情况表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</dc:creator>
  <cp:lastModifiedBy>图图</cp:lastModifiedBy>
  <dcterms:created xsi:type="dcterms:W3CDTF">2006-09-16T00:00:00Z</dcterms:created>
  <dcterms:modified xsi:type="dcterms:W3CDTF">2024-04-08T00:26:42Z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AF5ABD991FC14E9B8CEBBB5F48059FD6_12</vt:lpwstr>
  </property>
  <property fmtid="{D5CDD505-2E9C-101B-9397-08002B2CF9AE}" pid="3" name="KSOProductBuildVer">
    <vt:lpwstr>2052-12.1.0.16388</vt:lpwstr>
  </property>
</Properties>
</file>